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240" yWindow="60" windowWidth="20055" windowHeight="7950"/>
  </bookViews>
  <sheets>
    <sheet name="1416020" sheetId="1" r:id="rId1"/>
  </sheets>
  <definedNames>
    <definedName name="_xlnm.Print_Area" localSheetId="0">'1416020'!$A$1:$T$123</definedName>
  </definedNames>
  <calcPr calcId="152511"/>
</workbook>
</file>

<file path=xl/calcChain.xml><?xml version="1.0" encoding="utf-8"?>
<calcChain xmlns="http://schemas.openxmlformats.org/spreadsheetml/2006/main">
  <c r="I43" i="1" l="1"/>
  <c r="M43" i="1" s="1"/>
  <c r="I41" i="1"/>
  <c r="I58" i="1"/>
  <c r="I61" i="1" s="1"/>
  <c r="I59" i="1"/>
  <c r="O71" i="1"/>
  <c r="I42" i="1" s="1"/>
  <c r="I60" i="1"/>
  <c r="O60" i="1" s="1"/>
  <c r="Q60" i="1" s="1"/>
  <c r="O77" i="1"/>
  <c r="R77" i="1" s="1"/>
  <c r="T77" i="1" s="1"/>
  <c r="I77" i="1"/>
  <c r="M77" i="1" s="1"/>
  <c r="F43" i="1"/>
  <c r="O43" i="1" s="1"/>
  <c r="Q43" i="1" s="1"/>
  <c r="F44" i="1"/>
  <c r="H44" i="1" s="1"/>
  <c r="I44" i="1"/>
  <c r="O44" i="1" s="1"/>
  <c r="Q44" i="1" s="1"/>
  <c r="M44" i="1"/>
  <c r="F58" i="1"/>
  <c r="M60" i="1"/>
  <c r="G61" i="1"/>
  <c r="K61" i="1"/>
  <c r="P61" i="1"/>
  <c r="I70" i="1"/>
  <c r="M70" i="1" s="1"/>
  <c r="J70" i="1"/>
  <c r="Q70" i="1"/>
  <c r="V70" i="1"/>
  <c r="I71" i="1"/>
  <c r="F59" i="1" s="1"/>
  <c r="H59" i="1" s="1"/>
  <c r="J71" i="1"/>
  <c r="Q71" i="1"/>
  <c r="V71" i="1"/>
  <c r="M73" i="1"/>
  <c r="Q73" i="1"/>
  <c r="R73" i="1"/>
  <c r="T73" i="1" s="1"/>
  <c r="M74" i="1"/>
  <c r="Q74" i="1"/>
  <c r="R74" i="1"/>
  <c r="T74" i="1"/>
  <c r="M75" i="1"/>
  <c r="Q75" i="1"/>
  <c r="R75" i="1"/>
  <c r="T75" i="1" s="1"/>
  <c r="I78" i="1"/>
  <c r="R78" i="1" s="1"/>
  <c r="T78" i="1" s="1"/>
  <c r="M78" i="1"/>
  <c r="Q78" i="1"/>
  <c r="I79" i="1"/>
  <c r="R79" i="1" s="1"/>
  <c r="T79" i="1" s="1"/>
  <c r="O79" i="1"/>
  <c r="Q79" i="1"/>
  <c r="I81" i="1"/>
  <c r="M81" i="1"/>
  <c r="O81" i="1"/>
  <c r="R81" i="1" s="1"/>
  <c r="T81" i="1" s="1"/>
  <c r="I85" i="1"/>
  <c r="F60" i="1" s="1"/>
  <c r="H60" i="1" s="1"/>
  <c r="J85" i="1"/>
  <c r="Q85" i="1"/>
  <c r="R85" i="1"/>
  <c r="T85" i="1" s="1"/>
  <c r="V85" i="1"/>
  <c r="M86" i="1"/>
  <c r="Q86" i="1"/>
  <c r="R86" i="1"/>
  <c r="T86" i="1" s="1"/>
  <c r="I87" i="1"/>
  <c r="I91" i="1" s="1"/>
  <c r="J87" i="1"/>
  <c r="O87" i="1"/>
  <c r="Q87" i="1"/>
  <c r="V87" i="1"/>
  <c r="M89" i="1"/>
  <c r="Q89" i="1"/>
  <c r="R89" i="1"/>
  <c r="T89" i="1" s="1"/>
  <c r="J91" i="1"/>
  <c r="O91" i="1"/>
  <c r="Q91" i="1"/>
  <c r="I94" i="1"/>
  <c r="M94" i="1"/>
  <c r="Q94" i="1"/>
  <c r="R94" i="1"/>
  <c r="T94" i="1" s="1"/>
  <c r="M95" i="1"/>
  <c r="Q95" i="1"/>
  <c r="R95" i="1"/>
  <c r="T95" i="1" s="1"/>
  <c r="M96" i="1"/>
  <c r="Q96" i="1"/>
  <c r="R96" i="1"/>
  <c r="T96" i="1" s="1"/>
  <c r="M98" i="1"/>
  <c r="Q98" i="1"/>
  <c r="R98" i="1"/>
  <c r="T98" i="1" s="1"/>
  <c r="I100" i="1"/>
  <c r="J100" i="1"/>
  <c r="M100" i="1"/>
  <c r="Q100" i="1"/>
  <c r="R100" i="1"/>
  <c r="T100" i="1"/>
  <c r="M41" i="1"/>
  <c r="M58" i="1"/>
  <c r="Q77" i="1"/>
  <c r="M91" i="1" l="1"/>
  <c r="R91" i="1"/>
  <c r="T91" i="1" s="1"/>
  <c r="F61" i="1"/>
  <c r="M42" i="1"/>
  <c r="M45" i="1" s="1"/>
  <c r="I45" i="1"/>
  <c r="O59" i="1"/>
  <c r="Q59" i="1" s="1"/>
  <c r="M59" i="1"/>
  <c r="M61" i="1" s="1"/>
  <c r="O58" i="1"/>
  <c r="M87" i="1"/>
  <c r="Q81" i="1"/>
  <c r="M79" i="1"/>
  <c r="M71" i="1"/>
  <c r="H43" i="1"/>
  <c r="R70" i="1"/>
  <c r="T70" i="1" s="1"/>
  <c r="W58" i="1"/>
  <c r="M85" i="1"/>
  <c r="H58" i="1"/>
  <c r="H61" i="1" s="1"/>
  <c r="F41" i="1"/>
  <c r="R87" i="1"/>
  <c r="T87" i="1" s="1"/>
  <c r="R71" i="1"/>
  <c r="T71" i="1" s="1"/>
  <c r="F42" i="1"/>
  <c r="H42" i="1" s="1"/>
  <c r="O42" i="1" l="1"/>
  <c r="Q42" i="1" s="1"/>
  <c r="H41" i="1"/>
  <c r="F45" i="1"/>
  <c r="H45" i="1" s="1"/>
  <c r="O41" i="1"/>
  <c r="Q58" i="1"/>
  <c r="Q61" i="1" s="1"/>
  <c r="O61" i="1"/>
  <c r="Q41" i="1" l="1"/>
  <c r="O45" i="1"/>
  <c r="Q45" i="1" s="1"/>
</calcChain>
</file>

<file path=xl/sharedStrings.xml><?xml version="1.0" encoding="utf-8"?>
<sst xmlns="http://schemas.openxmlformats.org/spreadsheetml/2006/main" count="211" uniqueCount="122">
  <si>
    <t xml:space="preserve">1. </t>
  </si>
  <si>
    <t>0620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</si>
  <si>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</si>
  <si>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</si>
  <si>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</si>
  <si>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</si>
  <si>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</si>
  <si>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</si>
  <si>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</si>
  <si>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</si>
  <si>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</si>
  <si>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</si>
  <si>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</si>
  <si>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Напрями використання бюджетних коштів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</si>
  <si>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</si>
  <si>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</si>
  <si>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</si>
  <si>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</si>
  <si>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</si>
  <si>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</si>
  <si>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</si>
  <si>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</si>
  <si>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</si>
  <si>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рішення сесії міської ради</t>
  </si>
  <si>
    <t>грн.</t>
  </si>
  <si>
    <t>од.</t>
  </si>
  <si>
    <t>розрахунково</t>
  </si>
  <si>
    <t>ЗВІТ</t>
  </si>
  <si>
    <t>про виконання паспорта бюджетної програми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</si>
  <si>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</si>
  <si>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</si>
  <si>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</si>
  <si>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</si>
  <si>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</si>
  <si>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</si>
  <si>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</si>
  <si>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</si>
  <si>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</si>
  <si>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Надання фінансування та підтримки комунальним підприємствам міста з метою забезпечення належної та безперебійної їх роботи</t>
  </si>
  <si>
    <t>Забезпечення належної та безперебійної  роботи комунальних підприємств із надання послуг населенню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</si>
  <si>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</si>
  <si>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</si>
  <si>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гривень</t>
  </si>
  <si>
    <t xml:space="preserve">9. 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</si>
  <si>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</si>
  <si>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</si>
  <si>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Результативні показники бюджетної програми та аналіз їх виконання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</si>
  <si>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</si>
  <si>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</si>
  <si>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</si>
  <si>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</si>
  <si>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</si>
  <si>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10. Узагальнений висновок про виконання бюджетної програми.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</si>
  <si>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</si>
  <si>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головного розпорядника коштів місцевого бюджету)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</si>
  <si>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</si>
  <si>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</si>
  <si>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</si>
  <si>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</si>
  <si>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</si>
  <si>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 xml:space="preserve">кількість особових рахунків, абонентам яких здійснюється надання житлово-комунальних послуг </t>
  </si>
  <si>
    <t>середні витрати на обслуговування 1 особового рахунку,  абонентам яких здійснюється надання житлово-комунальних послуг</t>
  </si>
  <si>
    <t>кількість особових рахунків, абоненти яких планується забезпечити житлово-комунальними послугами</t>
  </si>
  <si>
    <t>Начальник відділу бухгалтерського обліку та звітності - головний бухгалтер</t>
  </si>
  <si>
    <t>договори</t>
  </si>
  <si>
    <t>Управління комунальної інфраструктури Хмельницької міської ради</t>
  </si>
  <si>
    <t>03356163</t>
  </si>
  <si>
    <t>на забезпечення функціонування комунального підприємства "Акведук"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</si>
  <si>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</si>
  <si>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</si>
  <si>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</si>
  <si>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</si>
  <si>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Василь КАБАЛЬСЬКИЙ</t>
  </si>
  <si>
    <t>(Власне ім'я, ПРІЗВИЩЕ)</t>
  </si>
  <si>
    <t>Наталія ФУР'ЯНОВА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</si>
  <si>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</si>
  <si>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</si>
  <si>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</si>
  <si>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</si>
  <si>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грн</t>
  </si>
  <si>
    <t>Завдання 1. Забезпечення функціонування комунальних підприємств у сфері водопровідно-каналізаційного господарства</t>
  </si>
  <si>
    <t>Програма підтримки і розвитку комунального підприємства "Акведук" Хмельницької міської ради на 2023 - 2027 роки (із змінами)</t>
  </si>
  <si>
    <t>Забезпечення функціонування комунального підприємства "Акведук"</t>
  </si>
  <si>
    <t xml:space="preserve">Заступник директора департаменту інфраструктури міста – начальник управління комунальної інфраструктури </t>
  </si>
  <si>
    <t>обсяг видатків для ХКП "Спецкомунтранс" на виконання зобов’язань по кредитному договору, який укладено з ЄБРР</t>
  </si>
  <si>
    <t>загальна сума кредитного договору</t>
  </si>
  <si>
    <t>кількість підприємств, що виконують зобов’язання по кредитному договору</t>
  </si>
  <si>
    <t xml:space="preserve">Здійснення заходів із реалізації кредитного договору укладеного ХКП "Спецкомунтранс" з ЄБРР </t>
  </si>
  <si>
    <t>Пояснення: розбіжності відсутні.</t>
  </si>
  <si>
    <t>обсяг видатків на поточний ремонт центрального водогону та трубопроводу холодного водопостачання з улаштуванням колодязів на трасі центрального водогону селища Богданівці</t>
  </si>
  <si>
    <t xml:space="preserve">кількість об'єктів, на яких необхідно та планується виконати роботи з поточного ремонту зовнішніх мереж водопостачання с. Пирогівці </t>
  </si>
  <si>
    <t>зведений кошторисний розрахунок</t>
  </si>
  <si>
    <t>кількість об'єктів, на яких необхідно та планується виконати роботи з поточного ремонту центрального водогону та трубопроводу холодного водопостачання з улаштуванням колодязів на трасі центрального водогону  селища Богданівці</t>
  </si>
  <si>
    <t>витрати на виконання робіт з поточного ремонту зовнішніх мереж водопостачання  на 1 об'єкті</t>
  </si>
  <si>
    <t>витрати на виконання робіт з поточного ремонту центрального водогону та трубопроводу холодного водопостачання з улаштуванням колодязів на трасі центрального водогону  на 1 об'єкті</t>
  </si>
  <si>
    <t>Завдання 2. Здійснення заходів із реалізації кредитного договору</t>
  </si>
  <si>
    <t>Проведення поточного ремонту центрального водогону та трубопроводу холодного водопостачання з улаштуванням колодязів на трасі центрального водогону селища Богданівці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</si>
  <si>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</si>
  <si>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сума вибірки кредитних коштів запланованих на 2025 рік</t>
  </si>
  <si>
    <t>договір</t>
  </si>
  <si>
    <t>лист-звернення</t>
  </si>
  <si>
    <t xml:space="preserve">відсоток передбачених бюджетних коштів ХКП "Спецкомунтранс"  на виконання зобов’язань у 2025 році по кредитному договору, який укладено з ЄБРР </t>
  </si>
  <si>
    <t>відс.</t>
  </si>
  <si>
    <t>Завдання 3. Забезпечення функціонування Хмельницького комунального підприємства "Спецкомунтранс"</t>
  </si>
  <si>
    <t xml:space="preserve">обсяг видатків для функціонування ХКП "Спецкомунтранс" </t>
  </si>
  <si>
    <t>витрати, понесені у зв'язку з виконанням зобов'язання з надання послуг з перевезення побутових відходів за 9 місяців</t>
  </si>
  <si>
    <t>сума нарахованого доходу, що виникає під час виконання зобов'язань з надання послуг з перевезення побутових відходів за 9 місяців</t>
  </si>
  <si>
    <t>розрахунок підприємства</t>
  </si>
  <si>
    <t>кількість підприємств, що надають послуги у сфері поводження з побутовими відходами</t>
  </si>
  <si>
    <t xml:space="preserve">рішення ВК </t>
  </si>
  <si>
    <t>відсоток покриття компенсації за надання послуг з вивезення побутових відходів до першочергової потреби</t>
  </si>
  <si>
    <t>місцевого бюджету на 01.01.2026 року</t>
  </si>
  <si>
    <t>Забезпечення функціонування комунального підприємства ХКП "Спецкомунтранс"</t>
  </si>
  <si>
    <t>Програма підтримки та розвитку Хмельницького комунального підприємства «Спецкомунтранс» на 2023 – 2027 роки (із змінами)</t>
  </si>
  <si>
    <t>Пояснення: виникла економія коштів</t>
  </si>
  <si>
    <r>
      <t xml:space="preserve">Аналіз стану виконання результативних показників:  по 1, 2 завданнях виникла економія коштів,  </t>
    </r>
    <r>
      <rPr>
        <sz val="12"/>
        <rFont val="Times New Roman"/>
        <family val="1"/>
        <charset val="204"/>
      </rPr>
      <t>інші результативні показники виконані.</t>
    </r>
  </si>
  <si>
    <t>по 1 завданню - економія коштів; завданя 2 -  в зв'язку з коливанням курсу євро виникла економія коштів.</t>
  </si>
  <si>
    <t>по завданню 1 економія коштів; по завданню 2 - в зв'язку з коливанням курсу євро виникла економія коштів.</t>
  </si>
  <si>
    <t>Бюджетна програма виконана (освоєння коштів становить 99 % до затверджених призначень в 2025 р.).</t>
  </si>
  <si>
    <t>розбіжності відсутні.</t>
  </si>
  <si>
    <t>14,52 грн  економія по електроенергі</t>
  </si>
  <si>
    <t>2256400000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</si>
</sst>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22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84">
    <xf numFmtId="0" fontId="0" fillId="0" borderId="0" xfId="0"/>
    <xf numFmtId="0" fontId="2" fillId="0" borderId="1" xfId="3" applyFont="1" applyBorder="1" applyAlignment="1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9" fillId="0" borderId="1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/>
    <xf numFmtId="0" fontId="12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1" xfId="3" applyFont="1" applyBorder="1"/>
    <xf numFmtId="0" fontId="13" fillId="0" borderId="4" xfId="0" applyFont="1" applyBorder="1" applyAlignment="1"/>
    <xf numFmtId="0" fontId="13" fillId="0" borderId="0" xfId="0" applyFont="1" applyAlignment="1"/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/>
    <xf numFmtId="0" fontId="2" fillId="0" borderId="0" xfId="3" applyFont="1" applyBorder="1" applyAlignment="1">
      <alignment vertical="top"/>
    </xf>
    <xf numFmtId="2" fontId="13" fillId="0" borderId="0" xfId="0" applyNumberFormat="1" applyFont="1" applyBorder="1" applyAlignment="1">
      <alignment wrapText="1"/>
    </xf>
    <xf numFmtId="0" fontId="15" fillId="0" borderId="0" xfId="0" applyFont="1" applyAlignment="1"/>
    <xf numFmtId="0" fontId="2" fillId="0" borderId="0" xfId="1" applyFont="1" applyAlignment="1"/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/>
    </xf>
    <xf numFmtId="0" fontId="8" fillId="0" borderId="5" xfId="2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7" fillId="0" borderId="0" xfId="2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" fillId="0" borderId="0" xfId="2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8" fillId="0" borderId="0" xfId="0" applyFont="1"/>
    <xf numFmtId="0" fontId="2" fillId="2" borderId="0" xfId="1" applyFont="1" applyFill="1" applyAlignment="1"/>
    <xf numFmtId="0" fontId="2" fillId="0" borderId="2" xfId="2" applyFont="1" applyBorder="1" applyAlignment="1">
      <alignment horizontal="left" vertical="center" wrapText="1"/>
    </xf>
    <xf numFmtId="0" fontId="12" fillId="0" borderId="2" xfId="0" applyFont="1" applyBorder="1"/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173" fontId="8" fillId="0" borderId="0" xfId="0" applyNumberFormat="1" applyFont="1"/>
    <xf numFmtId="4" fontId="13" fillId="3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0" fontId="20" fillId="0" borderId="0" xfId="0" applyFont="1"/>
    <xf numFmtId="4" fontId="20" fillId="0" borderId="0" xfId="0" applyNumberFormat="1" applyFont="1"/>
    <xf numFmtId="0" fontId="20" fillId="0" borderId="0" xfId="0" applyFont="1" applyBorder="1"/>
    <xf numFmtId="0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4" fontId="21" fillId="0" borderId="0" xfId="0" applyNumberFormat="1" applyFont="1" applyBorder="1" applyAlignment="1">
      <alignment vertical="center"/>
    </xf>
    <xf numFmtId="4" fontId="21" fillId="0" borderId="0" xfId="0" applyNumberFormat="1" applyFont="1" applyFill="1" applyBorder="1" applyAlignment="1">
      <alignment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3" fontId="8" fillId="0" borderId="2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3" fontId="8" fillId="0" borderId="3" xfId="2" applyNumberFormat="1" applyFont="1" applyBorder="1" applyAlignment="1">
      <alignment horizontal="center" vertical="center" wrapText="1"/>
    </xf>
    <xf numFmtId="3" fontId="8" fillId="0" borderId="6" xfId="2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" fillId="0" borderId="3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2" fillId="0" borderId="0" xfId="2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4" fillId="0" borderId="0" xfId="3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2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4" fillId="0" borderId="4" xfId="3" applyFont="1" applyBorder="1" applyAlignment="1">
      <alignment horizontal="center" vertical="top" wrapText="1"/>
    </xf>
    <xf numFmtId="49" fontId="2" fillId="0" borderId="0" xfId="3" applyNumberFormat="1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2" fontId="15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0" fontId="2" fillId="0" borderId="2" xfId="2" applyFont="1" applyBorder="1" applyAlignment="1">
      <alignment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2"/>
  <sheetViews>
    <sheetView tabSelected="1" view="pageBreakPreview" zoomScale="80" zoomScaleNormal="100" zoomScaleSheetLayoutView="80" workbookViewId="0">
      <selection activeCell="V44" sqref="V44:V48"/>
    </sheetView>
  </sheetViews>
  <sheetFormatPr defaultRowHeight="15" x14ac:dyDescent="0.25"/>
  <cols>
    <col min="1" max="1" width="4.85546875" style="5" customWidth="1"/>
    <col min="2" max="2" width="14.42578125" style="5" customWidth="1"/>
    <col min="3" max="3" width="11.140625" style="5" customWidth="1"/>
    <col min="4" max="4" width="9.140625" style="5"/>
    <col min="5" max="5" width="7.140625" style="5" customWidth="1"/>
    <col min="6" max="6" width="13.5703125" style="5" customWidth="1"/>
    <col min="7" max="7" width="13.7109375" style="5" customWidth="1"/>
    <col min="8" max="8" width="13.5703125" style="5" customWidth="1"/>
    <col min="9" max="9" width="5.85546875" style="5" customWidth="1"/>
    <col min="10" max="10" width="10" style="5" customWidth="1"/>
    <col min="11" max="12" width="7" style="5" customWidth="1"/>
    <col min="13" max="14" width="8" style="5" customWidth="1"/>
    <col min="15" max="15" width="16.42578125" style="5" customWidth="1"/>
    <col min="16" max="16" width="10.28515625" style="5" customWidth="1"/>
    <col min="17" max="17" width="16.42578125" style="5" customWidth="1"/>
    <col min="18" max="18" width="13.42578125" style="5" customWidth="1"/>
    <col min="19" max="19" width="10" style="5" customWidth="1"/>
    <col min="20" max="20" width="13.140625" style="5" customWidth="1"/>
    <col min="21" max="21" width="9.140625" style="5"/>
    <col min="22" max="22" width="14.28515625" style="5" bestFit="1" customWidth="1"/>
    <col min="23" max="23" width="9.140625" style="5"/>
    <col min="24" max="24" width="12.28515625" style="5" customWidth="1"/>
    <col min="25" max="25" width="10" style="5" bestFit="1" customWidth="1"/>
    <col min="26" max="16384" width="9.140625" style="5"/>
  </cols>
  <sheetData>
    <row r="1" spans="1:20" x14ac:dyDescent="0.25">
      <c r="M1" s="2" t="s">
        <v>7</v>
      </c>
    </row>
    <row r="2" spans="1:20" x14ac:dyDescent="0.25">
      <c r="M2" s="2" t="s">
        <v>4</v>
      </c>
    </row>
    <row r="3" spans="1:20" x14ac:dyDescent="0.25">
      <c r="M3" s="2" t="s">
        <v>5</v>
      </c>
    </row>
    <row r="4" spans="1:20" x14ac:dyDescent="0.25">
      <c r="M4" s="3" t="s">
        <v>6</v>
      </c>
    </row>
    <row r="5" spans="1:20" x14ac:dyDescent="0.25">
      <c r="M5" s="3" t="s">
        <v>68</v>
      </c>
    </row>
    <row r="8" spans="1:20" x14ac:dyDescent="0.25">
      <c r="F8" s="22"/>
      <c r="G8" s="23"/>
      <c r="H8" s="24" t="s">
        <v>27</v>
      </c>
      <c r="I8" s="23"/>
      <c r="J8" s="23"/>
      <c r="L8" s="23"/>
      <c r="M8" s="23"/>
      <c r="N8" s="22"/>
    </row>
    <row r="9" spans="1:20" ht="15.75" x14ac:dyDescent="0.25">
      <c r="F9" s="173" t="s">
        <v>28</v>
      </c>
      <c r="G9" s="173"/>
      <c r="H9" s="173"/>
      <c r="I9" s="173"/>
      <c r="J9" s="173"/>
      <c r="K9" s="173"/>
      <c r="L9" s="25"/>
      <c r="M9" s="25"/>
      <c r="N9" s="25"/>
    </row>
    <row r="10" spans="1:20" ht="15.75" x14ac:dyDescent="0.25">
      <c r="F10" s="25"/>
      <c r="G10" s="25" t="s">
        <v>111</v>
      </c>
      <c r="H10" s="25"/>
      <c r="I10" s="25"/>
      <c r="J10" s="25"/>
      <c r="K10" s="25"/>
      <c r="L10" s="25"/>
      <c r="M10" s="25"/>
      <c r="N10" s="22"/>
    </row>
    <row r="13" spans="1:20" ht="17.100000000000001" customHeight="1" x14ac:dyDescent="0.25">
      <c r="A13" s="21" t="s">
        <v>0</v>
      </c>
      <c r="B13" s="177">
        <v>1400000</v>
      </c>
      <c r="C13" s="177"/>
      <c r="E13" s="6"/>
      <c r="F13" s="1"/>
      <c r="G13" s="1" t="s">
        <v>65</v>
      </c>
      <c r="H13" s="6"/>
      <c r="I13" s="6"/>
      <c r="J13" s="6"/>
      <c r="K13" s="6"/>
      <c r="L13" s="6"/>
      <c r="M13" s="6"/>
      <c r="N13" s="6"/>
      <c r="O13" s="6"/>
      <c r="R13" s="182" t="s">
        <v>66</v>
      </c>
      <c r="S13" s="182"/>
      <c r="T13" s="46"/>
    </row>
    <row r="14" spans="1:20" ht="59.25" customHeight="1" x14ac:dyDescent="0.25">
      <c r="A14" s="21"/>
      <c r="B14" s="166" t="s">
        <v>47</v>
      </c>
      <c r="C14" s="166"/>
      <c r="E14" s="43"/>
      <c r="F14" s="43"/>
      <c r="G14" s="52" t="s">
        <v>54</v>
      </c>
      <c r="H14" s="43"/>
      <c r="I14" s="43"/>
      <c r="J14" s="43"/>
      <c r="K14" s="43"/>
      <c r="R14" s="181" t="s">
        <v>48</v>
      </c>
      <c r="S14" s="181"/>
      <c r="T14" s="45"/>
    </row>
    <row r="15" spans="1:20" ht="17.100000000000001" customHeight="1" x14ac:dyDescent="0.25">
      <c r="A15" s="21"/>
      <c r="B15" s="7"/>
    </row>
    <row r="16" spans="1:20" ht="17.100000000000001" customHeight="1" x14ac:dyDescent="0.25">
      <c r="A16" s="21" t="s">
        <v>2</v>
      </c>
      <c r="B16" s="177">
        <v>1410000</v>
      </c>
      <c r="C16" s="177"/>
      <c r="E16" s="6"/>
      <c r="F16" s="6"/>
      <c r="G16" s="1" t="s">
        <v>65</v>
      </c>
      <c r="H16" s="6"/>
      <c r="I16" s="6"/>
      <c r="J16" s="6"/>
      <c r="K16" s="6"/>
      <c r="L16" s="6"/>
      <c r="M16" s="6"/>
      <c r="N16" s="6"/>
      <c r="O16" s="6"/>
      <c r="R16" s="182" t="s">
        <v>66</v>
      </c>
      <c r="S16" s="182"/>
    </row>
    <row r="17" spans="1:24" ht="55.5" customHeight="1" x14ac:dyDescent="0.25">
      <c r="A17" s="21"/>
      <c r="B17" s="166" t="s">
        <v>47</v>
      </c>
      <c r="C17" s="166"/>
      <c r="E17" s="44"/>
      <c r="F17" s="44"/>
      <c r="G17" s="167" t="s">
        <v>59</v>
      </c>
      <c r="H17" s="167"/>
      <c r="I17" s="167"/>
      <c r="J17" s="167"/>
      <c r="K17" s="167"/>
      <c r="L17" s="167"/>
      <c r="M17" s="167"/>
      <c r="R17" s="181" t="s">
        <v>48</v>
      </c>
      <c r="S17" s="181"/>
    </row>
    <row r="18" spans="1:24" ht="17.100000000000001" customHeight="1" x14ac:dyDescent="0.25">
      <c r="A18" s="21"/>
      <c r="B18" s="7"/>
    </row>
    <row r="19" spans="1:24" ht="53.25" customHeight="1" x14ac:dyDescent="0.25">
      <c r="A19" s="21" t="s">
        <v>3</v>
      </c>
      <c r="B19" s="177">
        <v>1416020</v>
      </c>
      <c r="C19" s="177"/>
      <c r="D19" s="49"/>
      <c r="E19" s="180">
        <v>6020</v>
      </c>
      <c r="F19" s="180"/>
      <c r="G19" s="176" t="s">
        <v>1</v>
      </c>
      <c r="H19" s="176"/>
      <c r="J19" s="178" t="s">
        <v>29</v>
      </c>
      <c r="K19" s="178"/>
      <c r="L19" s="178"/>
      <c r="M19" s="178"/>
      <c r="N19" s="178"/>
      <c r="O19" s="178"/>
      <c r="P19" s="178"/>
      <c r="Q19" s="48"/>
      <c r="R19" s="168" t="s">
        <v>121</v>
      </c>
      <c r="S19" s="169"/>
    </row>
    <row r="20" spans="1:24" ht="72" customHeight="1" x14ac:dyDescent="0.25">
      <c r="B20" s="166" t="s">
        <v>47</v>
      </c>
      <c r="C20" s="166"/>
      <c r="E20" s="179" t="s">
        <v>50</v>
      </c>
      <c r="F20" s="179"/>
      <c r="G20" s="175" t="s">
        <v>51</v>
      </c>
      <c r="H20" s="175"/>
      <c r="J20" s="175" t="s">
        <v>53</v>
      </c>
      <c r="K20" s="175"/>
      <c r="L20" s="175"/>
      <c r="M20" s="175"/>
      <c r="N20" s="175"/>
      <c r="O20" s="175"/>
      <c r="P20" s="175"/>
      <c r="Q20" s="47"/>
      <c r="R20" s="181" t="s">
        <v>49</v>
      </c>
      <c r="S20" s="181"/>
    </row>
    <row r="22" spans="1:24" ht="17.25" customHeight="1" x14ac:dyDescent="0.25">
      <c r="A22" s="26" t="s">
        <v>30</v>
      </c>
      <c r="B22" s="174" t="s">
        <v>31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28"/>
      <c r="S22" s="28"/>
      <c r="T22" s="28"/>
      <c r="U22" s="28"/>
      <c r="V22" s="32"/>
      <c r="W22" s="32"/>
      <c r="X22" s="9"/>
    </row>
    <row r="23" spans="1:24" ht="15.75" x14ac:dyDescent="0.25">
      <c r="A23" s="22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2"/>
      <c r="W23" s="32"/>
      <c r="X23" s="9"/>
    </row>
    <row r="24" spans="1:24" ht="18" customHeight="1" x14ac:dyDescent="0.25">
      <c r="A24" s="22"/>
      <c r="B24" s="29" t="s">
        <v>16</v>
      </c>
      <c r="C24" s="172" t="s">
        <v>32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39"/>
      <c r="S24" s="39"/>
      <c r="T24" s="39"/>
      <c r="U24" s="39"/>
      <c r="V24" s="39"/>
      <c r="W24" s="39"/>
      <c r="X24" s="9"/>
    </row>
    <row r="25" spans="1:24" ht="18.75" customHeight="1" x14ac:dyDescent="0.25">
      <c r="A25" s="22"/>
      <c r="B25" s="29">
        <v>1</v>
      </c>
      <c r="C25" s="91" t="s">
        <v>38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  <c r="R25" s="39"/>
      <c r="S25" s="39"/>
      <c r="T25" s="39"/>
      <c r="U25" s="39"/>
      <c r="V25" s="39"/>
      <c r="W25" s="39"/>
      <c r="X25" s="9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32"/>
      <c r="S26" s="32"/>
      <c r="T26" s="32"/>
      <c r="U26" s="32"/>
      <c r="V26" s="32"/>
      <c r="W26" s="32"/>
      <c r="X26" s="9"/>
    </row>
    <row r="27" spans="1:24" ht="15.75" x14ac:dyDescent="0.25">
      <c r="A27" s="30" t="s">
        <v>33</v>
      </c>
      <c r="B27" s="31" t="s">
        <v>34</v>
      </c>
      <c r="C27" s="31"/>
      <c r="D27" s="31"/>
      <c r="E27" s="42" t="s">
        <v>39</v>
      </c>
      <c r="F27" s="42"/>
      <c r="G27" s="42"/>
      <c r="H27" s="42"/>
      <c r="I27" s="33"/>
      <c r="J27" s="33"/>
      <c r="K27" s="33"/>
      <c r="L27" s="33"/>
      <c r="M27" s="33"/>
      <c r="N27" s="33"/>
      <c r="O27" s="33"/>
      <c r="P27" s="33"/>
      <c r="Q27" s="33"/>
      <c r="R27" s="32"/>
      <c r="S27" s="32"/>
      <c r="T27" s="32"/>
      <c r="U27" s="32"/>
      <c r="V27" s="32"/>
      <c r="W27" s="32"/>
      <c r="X27" s="9"/>
    </row>
    <row r="28" spans="1:24" ht="15.75" x14ac:dyDescent="0.25">
      <c r="A28" s="30"/>
      <c r="B28" s="31"/>
      <c r="C28" s="31"/>
      <c r="D28" s="31"/>
      <c r="F28" s="11"/>
      <c r="G28" s="11"/>
      <c r="H28" s="11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9"/>
    </row>
    <row r="29" spans="1:24" ht="15.75" x14ac:dyDescent="0.25">
      <c r="A29" s="30" t="s">
        <v>14</v>
      </c>
      <c r="B29" s="4" t="s">
        <v>35</v>
      </c>
      <c r="C29" s="3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1"/>
      <c r="S29" s="40"/>
      <c r="T29" s="40"/>
      <c r="U29" s="40"/>
      <c r="V29" s="32"/>
      <c r="W29" s="32"/>
      <c r="X29" s="9"/>
    </row>
    <row r="30" spans="1:24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40"/>
      <c r="S30" s="40"/>
      <c r="T30" s="40"/>
      <c r="U30" s="40"/>
      <c r="V30" s="32"/>
      <c r="W30" s="32"/>
      <c r="X30" s="9"/>
    </row>
    <row r="31" spans="1:24" ht="18" customHeight="1" x14ac:dyDescent="0.25">
      <c r="A31" s="36"/>
      <c r="B31" s="29" t="s">
        <v>16</v>
      </c>
      <c r="C31" s="172" t="s">
        <v>36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39"/>
      <c r="S31" s="39"/>
      <c r="T31" s="39"/>
      <c r="U31" s="39"/>
      <c r="V31" s="39"/>
      <c r="W31" s="39"/>
      <c r="X31" s="9"/>
    </row>
    <row r="32" spans="1:24" ht="18.95" customHeight="1" x14ac:dyDescent="0.25">
      <c r="A32" s="36"/>
      <c r="B32" s="29">
        <v>1</v>
      </c>
      <c r="C32" s="157" t="s">
        <v>80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39"/>
      <c r="S32" s="39"/>
      <c r="T32" s="39"/>
      <c r="U32" s="39"/>
      <c r="V32" s="39"/>
      <c r="W32" s="39"/>
      <c r="X32" s="9"/>
    </row>
    <row r="33" spans="1:24" ht="18.95" customHeight="1" x14ac:dyDescent="0.25">
      <c r="A33" s="22"/>
      <c r="B33" s="29">
        <v>2</v>
      </c>
      <c r="C33" s="157" t="s">
        <v>95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32"/>
      <c r="S33" s="32"/>
      <c r="T33" s="32"/>
      <c r="U33" s="32"/>
      <c r="V33" s="37"/>
      <c r="W33" s="32"/>
      <c r="X33" s="9"/>
    </row>
    <row r="34" spans="1:24" ht="18.95" customHeight="1" x14ac:dyDescent="0.25">
      <c r="A34" s="22"/>
      <c r="B34" s="29">
        <v>3</v>
      </c>
      <c r="C34" s="70" t="s">
        <v>103</v>
      </c>
      <c r="D34" s="69"/>
      <c r="E34" s="69"/>
      <c r="F34" s="69"/>
      <c r="G34" s="69"/>
      <c r="H34" s="69"/>
      <c r="I34" s="69"/>
      <c r="J34" s="69"/>
      <c r="K34" s="69"/>
      <c r="L34" s="69"/>
      <c r="M34" s="71"/>
      <c r="N34" s="72"/>
      <c r="O34" s="72"/>
      <c r="P34" s="72"/>
      <c r="Q34" s="73"/>
      <c r="R34" s="32"/>
      <c r="S34" s="32"/>
      <c r="T34" s="32"/>
      <c r="U34" s="32"/>
      <c r="V34" s="37"/>
      <c r="W34" s="32"/>
      <c r="X34" s="9"/>
    </row>
    <row r="35" spans="1:24" ht="26.25" customHeight="1" x14ac:dyDescent="0.25">
      <c r="A35" s="26" t="s">
        <v>17</v>
      </c>
      <c r="B35" s="38" t="s">
        <v>37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7"/>
      <c r="W35" s="22"/>
    </row>
    <row r="36" spans="1:24" ht="15.75" x14ac:dyDescent="0.25">
      <c r="A36" s="38" t="s">
        <v>69</v>
      </c>
      <c r="B36" s="38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7"/>
      <c r="W36" s="22"/>
    </row>
    <row r="37" spans="1:24" ht="15.75" x14ac:dyDescent="0.25">
      <c r="B37" s="4"/>
      <c r="Q37" s="5" t="s">
        <v>42</v>
      </c>
    </row>
    <row r="38" spans="1:24" ht="31.5" customHeight="1" x14ac:dyDescent="0.25">
      <c r="A38" s="170" t="s">
        <v>16</v>
      </c>
      <c r="B38" s="159" t="s">
        <v>13</v>
      </c>
      <c r="C38" s="160"/>
      <c r="D38" s="160"/>
      <c r="E38" s="161"/>
      <c r="F38" s="154" t="s">
        <v>11</v>
      </c>
      <c r="G38" s="154"/>
      <c r="H38" s="154"/>
      <c r="I38" s="154" t="s">
        <v>44</v>
      </c>
      <c r="J38" s="154"/>
      <c r="K38" s="154"/>
      <c r="L38" s="154"/>
      <c r="M38" s="154"/>
      <c r="N38" s="154"/>
      <c r="O38" s="154" t="s">
        <v>12</v>
      </c>
      <c r="P38" s="154"/>
      <c r="Q38" s="154"/>
      <c r="R38" s="9"/>
    </row>
    <row r="39" spans="1:24" ht="33" customHeight="1" x14ac:dyDescent="0.25">
      <c r="A39" s="171"/>
      <c r="B39" s="162"/>
      <c r="C39" s="163"/>
      <c r="D39" s="163"/>
      <c r="E39" s="164"/>
      <c r="F39" s="8" t="s">
        <v>8</v>
      </c>
      <c r="G39" s="8" t="s">
        <v>9</v>
      </c>
      <c r="H39" s="8" t="s">
        <v>10</v>
      </c>
      <c r="I39" s="154" t="s">
        <v>8</v>
      </c>
      <c r="J39" s="154"/>
      <c r="K39" s="155" t="s">
        <v>9</v>
      </c>
      <c r="L39" s="156"/>
      <c r="M39" s="154" t="s">
        <v>10</v>
      </c>
      <c r="N39" s="154"/>
      <c r="O39" s="8" t="s">
        <v>8</v>
      </c>
      <c r="P39" s="8" t="s">
        <v>9</v>
      </c>
      <c r="Q39" s="8" t="s">
        <v>10</v>
      </c>
      <c r="R39" s="9"/>
    </row>
    <row r="40" spans="1:24" x14ac:dyDescent="0.25">
      <c r="A40" s="12">
        <v>1</v>
      </c>
      <c r="B40" s="154">
        <v>2</v>
      </c>
      <c r="C40" s="154"/>
      <c r="D40" s="154"/>
      <c r="E40" s="154"/>
      <c r="F40" s="8">
        <v>3</v>
      </c>
      <c r="G40" s="8">
        <v>4</v>
      </c>
      <c r="H40" s="8">
        <v>5</v>
      </c>
      <c r="I40" s="154">
        <v>6</v>
      </c>
      <c r="J40" s="154"/>
      <c r="K40" s="155">
        <v>7</v>
      </c>
      <c r="L40" s="156"/>
      <c r="M40" s="155">
        <v>8</v>
      </c>
      <c r="N40" s="156"/>
      <c r="O40" s="8">
        <v>9</v>
      </c>
      <c r="P40" s="8">
        <v>10</v>
      </c>
      <c r="Q40" s="8">
        <v>11</v>
      </c>
      <c r="R40" s="10"/>
    </row>
    <row r="41" spans="1:24" ht="36" customHeight="1" x14ac:dyDescent="0.25">
      <c r="A41" s="16">
        <v>1</v>
      </c>
      <c r="B41" s="157" t="s">
        <v>82</v>
      </c>
      <c r="C41" s="157"/>
      <c r="D41" s="157"/>
      <c r="E41" s="157"/>
      <c r="F41" s="13">
        <f>I70</f>
        <v>1137604</v>
      </c>
      <c r="G41" s="13"/>
      <c r="H41" s="13">
        <f>F41</f>
        <v>1137604</v>
      </c>
      <c r="I41" s="125">
        <f>O70</f>
        <v>1136903.56</v>
      </c>
      <c r="J41" s="125"/>
      <c r="K41" s="125"/>
      <c r="L41" s="125"/>
      <c r="M41" s="125">
        <f>I41+K41</f>
        <v>1136903.56</v>
      </c>
      <c r="N41" s="125"/>
      <c r="O41" s="13">
        <f>I41-F41</f>
        <v>-700.43999999994412</v>
      </c>
      <c r="P41" s="13"/>
      <c r="Q41" s="13">
        <f>O41</f>
        <v>-700.43999999994412</v>
      </c>
      <c r="R41" s="9"/>
    </row>
    <row r="42" spans="1:24" ht="96" customHeight="1" x14ac:dyDescent="0.25">
      <c r="A42" s="16">
        <v>2</v>
      </c>
      <c r="B42" s="107" t="s">
        <v>96</v>
      </c>
      <c r="C42" s="108"/>
      <c r="D42" s="108"/>
      <c r="E42" s="109"/>
      <c r="F42" s="13">
        <f>I71</f>
        <v>172477.66999999998</v>
      </c>
      <c r="G42" s="13"/>
      <c r="H42" s="13">
        <f>F42</f>
        <v>172477.66999999998</v>
      </c>
      <c r="I42" s="126">
        <f>O71</f>
        <v>172477.67</v>
      </c>
      <c r="J42" s="127"/>
      <c r="K42" s="125"/>
      <c r="L42" s="125"/>
      <c r="M42" s="125">
        <f>I42+K42</f>
        <v>172477.67</v>
      </c>
      <c r="N42" s="125"/>
      <c r="O42" s="13">
        <f>I42-F42</f>
        <v>0</v>
      </c>
      <c r="P42" s="13"/>
      <c r="Q42" s="13">
        <f>O42</f>
        <v>0</v>
      </c>
      <c r="R42" s="9"/>
    </row>
    <row r="43" spans="1:24" ht="50.25" customHeight="1" x14ac:dyDescent="0.25">
      <c r="A43" s="16">
        <v>3</v>
      </c>
      <c r="B43" s="107" t="s">
        <v>87</v>
      </c>
      <c r="C43" s="108"/>
      <c r="D43" s="108"/>
      <c r="E43" s="109"/>
      <c r="F43" s="13">
        <f>I85</f>
        <v>11924261</v>
      </c>
      <c r="G43" s="13"/>
      <c r="H43" s="13">
        <f>F43</f>
        <v>11924261</v>
      </c>
      <c r="I43" s="125">
        <f>O85</f>
        <v>11751138.890000001</v>
      </c>
      <c r="J43" s="125"/>
      <c r="K43" s="125"/>
      <c r="L43" s="125"/>
      <c r="M43" s="125">
        <f>I43+K43</f>
        <v>11751138.890000001</v>
      </c>
      <c r="N43" s="125"/>
      <c r="O43" s="13">
        <f>I43-F43</f>
        <v>-173122.1099999994</v>
      </c>
      <c r="P43" s="13"/>
      <c r="Q43" s="13">
        <f>O43</f>
        <v>-173122.1099999994</v>
      </c>
      <c r="R43" s="9"/>
      <c r="V43" s="67"/>
      <c r="W43" s="67"/>
    </row>
    <row r="44" spans="1:24" ht="56.25" customHeight="1" x14ac:dyDescent="0.25">
      <c r="A44" s="16">
        <v>4</v>
      </c>
      <c r="B44" s="107" t="s">
        <v>112</v>
      </c>
      <c r="C44" s="108"/>
      <c r="D44" s="108"/>
      <c r="E44" s="109"/>
      <c r="F44" s="13">
        <f>I94</f>
        <v>4500026.79</v>
      </c>
      <c r="G44" s="13"/>
      <c r="H44" s="13">
        <f>F44</f>
        <v>4500026.79</v>
      </c>
      <c r="I44" s="126">
        <f>O94</f>
        <v>4500026.79</v>
      </c>
      <c r="J44" s="127"/>
      <c r="K44" s="125"/>
      <c r="L44" s="125"/>
      <c r="M44" s="125">
        <f>I44+K44</f>
        <v>4500026.79</v>
      </c>
      <c r="N44" s="125"/>
      <c r="O44" s="13">
        <f>I44-F44</f>
        <v>0</v>
      </c>
      <c r="P44" s="13"/>
      <c r="Q44" s="13">
        <f>O44</f>
        <v>0</v>
      </c>
      <c r="R44" s="9"/>
      <c r="V44" s="67"/>
      <c r="W44" s="67"/>
    </row>
    <row r="45" spans="1:24" ht="18" customHeight="1" x14ac:dyDescent="0.25">
      <c r="A45" s="15"/>
      <c r="B45" s="165" t="s">
        <v>15</v>
      </c>
      <c r="C45" s="165"/>
      <c r="D45" s="165"/>
      <c r="E45" s="165"/>
      <c r="F45" s="13">
        <f>F41+F43+F44+F42</f>
        <v>17734369.460000001</v>
      </c>
      <c r="G45" s="13"/>
      <c r="H45" s="13">
        <f>F45+G45</f>
        <v>17734369.460000001</v>
      </c>
      <c r="I45" s="125">
        <f>I41+I42+I43+I44</f>
        <v>17560546.91</v>
      </c>
      <c r="J45" s="125"/>
      <c r="K45" s="125"/>
      <c r="L45" s="125"/>
      <c r="M45" s="125">
        <f>SUM(M41:N44)</f>
        <v>17560546.91</v>
      </c>
      <c r="N45" s="125"/>
      <c r="O45" s="13">
        <f>O41+O42+O43+O44</f>
        <v>-173822.54999999935</v>
      </c>
      <c r="P45" s="13"/>
      <c r="Q45" s="13">
        <f>O45+P45</f>
        <v>-173822.54999999935</v>
      </c>
      <c r="V45" s="74"/>
      <c r="W45" s="67"/>
    </row>
    <row r="46" spans="1:24" ht="9" customHeight="1" x14ac:dyDescent="0.25">
      <c r="A46" s="9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V46" s="67"/>
      <c r="W46" s="67"/>
    </row>
    <row r="47" spans="1:24" ht="15.75" x14ac:dyDescent="0.25">
      <c r="A47" s="54" t="s">
        <v>70</v>
      </c>
      <c r="B47" s="32"/>
      <c r="C47" s="55"/>
      <c r="D47" s="55"/>
      <c r="E47" s="55"/>
      <c r="F47" s="55"/>
      <c r="G47" s="55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V47" s="67"/>
      <c r="W47" s="67"/>
    </row>
    <row r="48" spans="1:24" ht="6.75" customHeight="1" x14ac:dyDescent="0.25">
      <c r="A48" s="22"/>
      <c r="B48" s="32"/>
      <c r="C48" s="55"/>
      <c r="D48" s="55"/>
      <c r="E48" s="55"/>
      <c r="F48" s="55"/>
      <c r="G48" s="55"/>
      <c r="H48" s="55"/>
      <c r="I48" s="56"/>
      <c r="J48" s="56"/>
      <c r="K48" s="56"/>
      <c r="L48" s="56"/>
      <c r="M48" s="56"/>
      <c r="N48" s="56"/>
      <c r="O48" s="56"/>
      <c r="P48" s="56"/>
      <c r="Q48" s="56"/>
      <c r="R48" s="56"/>
      <c r="V48" s="67"/>
      <c r="W48" s="67"/>
    </row>
    <row r="49" spans="1:24" ht="15.75" x14ac:dyDescent="0.25">
      <c r="A49" s="22"/>
      <c r="B49" s="57" t="s">
        <v>16</v>
      </c>
      <c r="C49" s="138" t="s">
        <v>71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0"/>
      <c r="V49" s="67"/>
      <c r="W49" s="67"/>
    </row>
    <row r="50" spans="1:24" ht="16.5" customHeight="1" x14ac:dyDescent="0.25">
      <c r="A50" s="22"/>
      <c r="B50" s="57">
        <v>1</v>
      </c>
      <c r="C50" s="138">
        <v>2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40"/>
    </row>
    <row r="51" spans="1:24" ht="18" customHeight="1" x14ac:dyDescent="0.25">
      <c r="A51" s="22"/>
      <c r="B51" s="58"/>
      <c r="C51" s="91" t="s">
        <v>114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3"/>
    </row>
    <row r="52" spans="1:24" ht="9" customHeight="1" x14ac:dyDescent="0.25">
      <c r="A52" s="22"/>
      <c r="B52" s="32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spans="1:24" ht="18.75" customHeight="1" x14ac:dyDescent="0.25">
      <c r="A53" s="21" t="s">
        <v>40</v>
      </c>
      <c r="B53" s="4" t="s">
        <v>41</v>
      </c>
    </row>
    <row r="54" spans="1:24" ht="15.75" x14ac:dyDescent="0.25">
      <c r="B54" s="4"/>
      <c r="Q54" s="5" t="s">
        <v>42</v>
      </c>
    </row>
    <row r="55" spans="1:24" ht="31.5" customHeight="1" x14ac:dyDescent="0.25">
      <c r="A55" s="100"/>
      <c r="B55" s="158" t="s">
        <v>18</v>
      </c>
      <c r="C55" s="154"/>
      <c r="D55" s="154"/>
      <c r="E55" s="154"/>
      <c r="F55" s="154" t="s">
        <v>11</v>
      </c>
      <c r="G55" s="154"/>
      <c r="H55" s="154"/>
      <c r="I55" s="154" t="s">
        <v>44</v>
      </c>
      <c r="J55" s="154"/>
      <c r="K55" s="154"/>
      <c r="L55" s="154"/>
      <c r="M55" s="154"/>
      <c r="N55" s="154"/>
      <c r="O55" s="154" t="s">
        <v>12</v>
      </c>
      <c r="P55" s="154"/>
      <c r="Q55" s="154"/>
    </row>
    <row r="56" spans="1:24" ht="33.75" customHeight="1" x14ac:dyDescent="0.25">
      <c r="A56" s="100"/>
      <c r="B56" s="154"/>
      <c r="C56" s="154"/>
      <c r="D56" s="154"/>
      <c r="E56" s="154"/>
      <c r="F56" s="8" t="s">
        <v>8</v>
      </c>
      <c r="G56" s="8" t="s">
        <v>9</v>
      </c>
      <c r="H56" s="8" t="s">
        <v>10</v>
      </c>
      <c r="I56" s="154" t="s">
        <v>8</v>
      </c>
      <c r="J56" s="154"/>
      <c r="K56" s="155" t="s">
        <v>9</v>
      </c>
      <c r="L56" s="156"/>
      <c r="M56" s="154" t="s">
        <v>10</v>
      </c>
      <c r="N56" s="154"/>
      <c r="O56" s="8" t="s">
        <v>8</v>
      </c>
      <c r="P56" s="8" t="s">
        <v>9</v>
      </c>
      <c r="Q56" s="8" t="s">
        <v>10</v>
      </c>
    </row>
    <row r="57" spans="1:24" s="21" customFormat="1" ht="18" customHeight="1" x14ac:dyDescent="0.25">
      <c r="A57" s="12">
        <v>1</v>
      </c>
      <c r="B57" s="154">
        <v>2</v>
      </c>
      <c r="C57" s="154"/>
      <c r="D57" s="154"/>
      <c r="E57" s="154"/>
      <c r="F57" s="8">
        <v>3</v>
      </c>
      <c r="G57" s="8">
        <v>4</v>
      </c>
      <c r="H57" s="8">
        <v>5</v>
      </c>
      <c r="I57" s="154">
        <v>6</v>
      </c>
      <c r="J57" s="154"/>
      <c r="K57" s="155">
        <v>7</v>
      </c>
      <c r="L57" s="156"/>
      <c r="M57" s="155">
        <v>8</v>
      </c>
      <c r="N57" s="156"/>
      <c r="O57" s="8">
        <v>9</v>
      </c>
      <c r="P57" s="8">
        <v>10</v>
      </c>
      <c r="Q57" s="8">
        <v>11</v>
      </c>
    </row>
    <row r="58" spans="1:24" ht="70.5" customHeight="1" x14ac:dyDescent="0.25">
      <c r="A58" s="16">
        <v>1</v>
      </c>
      <c r="B58" s="157" t="s">
        <v>81</v>
      </c>
      <c r="C58" s="157"/>
      <c r="D58" s="157"/>
      <c r="E58" s="157"/>
      <c r="F58" s="18">
        <f>I70-199891</f>
        <v>937713</v>
      </c>
      <c r="G58" s="16"/>
      <c r="H58" s="18">
        <f>F58</f>
        <v>937713</v>
      </c>
      <c r="I58" s="101">
        <f>O70-199205.08</f>
        <v>937698.4800000001</v>
      </c>
      <c r="J58" s="104"/>
      <c r="K58" s="104"/>
      <c r="L58" s="104"/>
      <c r="M58" s="101">
        <f>I58</f>
        <v>937698.4800000001</v>
      </c>
      <c r="N58" s="104"/>
      <c r="O58" s="18">
        <f>I58-F58</f>
        <v>-14.519999999902211</v>
      </c>
      <c r="P58" s="16"/>
      <c r="Q58" s="18">
        <f>O58</f>
        <v>-14.519999999902211</v>
      </c>
      <c r="V58" s="67" t="s">
        <v>120</v>
      </c>
      <c r="W58" s="67">
        <f>I58/F58*100</f>
        <v>99.998451551807449</v>
      </c>
      <c r="X58" s="67"/>
    </row>
    <row r="59" spans="1:24" ht="70.5" customHeight="1" x14ac:dyDescent="0.25">
      <c r="A59" s="16">
        <v>2</v>
      </c>
      <c r="B59" s="107" t="s">
        <v>97</v>
      </c>
      <c r="C59" s="108"/>
      <c r="D59" s="108"/>
      <c r="E59" s="109"/>
      <c r="F59" s="18">
        <f>199891+I71</f>
        <v>372368.67</v>
      </c>
      <c r="G59" s="16"/>
      <c r="H59" s="18">
        <f>F59</f>
        <v>372368.67</v>
      </c>
      <c r="I59" s="101">
        <f>O71+199205.08</f>
        <v>371682.75</v>
      </c>
      <c r="J59" s="104"/>
      <c r="K59" s="104"/>
      <c r="L59" s="104"/>
      <c r="M59" s="101">
        <f>I59</f>
        <v>371682.75</v>
      </c>
      <c r="N59" s="104"/>
      <c r="O59" s="18">
        <f>I59-F59</f>
        <v>-685.9199999999837</v>
      </c>
      <c r="P59" s="16"/>
      <c r="Q59" s="18">
        <f>O59</f>
        <v>-685.9199999999837</v>
      </c>
      <c r="V59" s="67"/>
      <c r="W59" s="67"/>
      <c r="X59" s="67"/>
    </row>
    <row r="60" spans="1:24" ht="66.75" customHeight="1" x14ac:dyDescent="0.25">
      <c r="A60" s="16">
        <v>3</v>
      </c>
      <c r="B60" s="183" t="s">
        <v>113</v>
      </c>
      <c r="C60" s="183"/>
      <c r="D60" s="183"/>
      <c r="E60" s="183"/>
      <c r="F60" s="18">
        <f>I85+I94</f>
        <v>16424287.789999999</v>
      </c>
      <c r="G60" s="16"/>
      <c r="H60" s="18">
        <f>F60</f>
        <v>16424287.789999999</v>
      </c>
      <c r="I60" s="101">
        <f>O85+O94</f>
        <v>16251165.68</v>
      </c>
      <c r="J60" s="104"/>
      <c r="K60" s="104"/>
      <c r="L60" s="104"/>
      <c r="M60" s="101">
        <f>I60</f>
        <v>16251165.68</v>
      </c>
      <c r="N60" s="104"/>
      <c r="O60" s="18">
        <f>I60-F60</f>
        <v>-173122.1099999994</v>
      </c>
      <c r="P60" s="16"/>
      <c r="Q60" s="18">
        <f>O60</f>
        <v>-173122.1099999994</v>
      </c>
      <c r="V60" s="67"/>
      <c r="W60" s="67"/>
      <c r="X60" s="67"/>
    </row>
    <row r="61" spans="1:24" ht="18.75" customHeight="1" x14ac:dyDescent="0.25">
      <c r="A61" s="15"/>
      <c r="B61" s="91" t="s">
        <v>15</v>
      </c>
      <c r="C61" s="92"/>
      <c r="D61" s="92"/>
      <c r="E61" s="93"/>
      <c r="F61" s="18">
        <f>F58+F59+F60</f>
        <v>17734369.460000001</v>
      </c>
      <c r="G61" s="18">
        <f>G58+G59+G60</f>
        <v>0</v>
      </c>
      <c r="H61" s="18">
        <f>H58+H59+H60</f>
        <v>17734369.460000001</v>
      </c>
      <c r="I61" s="84">
        <f>I58+I59+I60</f>
        <v>17560546.91</v>
      </c>
      <c r="J61" s="85"/>
      <c r="K61" s="84">
        <f>K58+K59+K60</f>
        <v>0</v>
      </c>
      <c r="L61" s="85"/>
      <c r="M61" s="84">
        <f>M58+M59+M60</f>
        <v>17560546.91</v>
      </c>
      <c r="N61" s="85"/>
      <c r="O61" s="18">
        <f>O58+O59+O60</f>
        <v>-173822.54999999929</v>
      </c>
      <c r="P61" s="18">
        <f>P58+P59+P60</f>
        <v>0</v>
      </c>
      <c r="Q61" s="18">
        <f>Q58+Q59+Q60</f>
        <v>-173822.54999999929</v>
      </c>
      <c r="V61" s="67"/>
      <c r="W61" s="67"/>
      <c r="X61" s="67"/>
    </row>
    <row r="63" spans="1:24" ht="18" customHeight="1" x14ac:dyDescent="0.25">
      <c r="A63" s="21" t="s">
        <v>43</v>
      </c>
      <c r="B63" s="4" t="s">
        <v>46</v>
      </c>
    </row>
    <row r="64" spans="1:24" ht="15.75" x14ac:dyDescent="0.25">
      <c r="A64" s="134" t="s">
        <v>75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</row>
    <row r="65" spans="1:41" ht="50.25" customHeight="1" x14ac:dyDescent="0.25">
      <c r="A65" s="154" t="s">
        <v>16</v>
      </c>
      <c r="B65" s="154" t="s">
        <v>21</v>
      </c>
      <c r="C65" s="154"/>
      <c r="D65" s="154"/>
      <c r="E65" s="154"/>
      <c r="F65" s="154" t="s">
        <v>19</v>
      </c>
      <c r="G65" s="154" t="s">
        <v>20</v>
      </c>
      <c r="H65" s="154"/>
      <c r="I65" s="154" t="s">
        <v>11</v>
      </c>
      <c r="J65" s="154"/>
      <c r="K65" s="154"/>
      <c r="L65" s="154"/>
      <c r="M65" s="154"/>
      <c r="N65" s="154"/>
      <c r="O65" s="154" t="s">
        <v>45</v>
      </c>
      <c r="P65" s="154"/>
      <c r="Q65" s="154"/>
      <c r="R65" s="154" t="s">
        <v>12</v>
      </c>
      <c r="S65" s="154"/>
      <c r="T65" s="154"/>
    </row>
    <row r="66" spans="1:41" ht="36" customHeight="1" x14ac:dyDescent="0.25">
      <c r="A66" s="154"/>
      <c r="B66" s="154"/>
      <c r="C66" s="154"/>
      <c r="D66" s="154"/>
      <c r="E66" s="154"/>
      <c r="F66" s="154"/>
      <c r="G66" s="154"/>
      <c r="H66" s="154"/>
      <c r="I66" s="154" t="s">
        <v>8</v>
      </c>
      <c r="J66" s="154"/>
      <c r="K66" s="154" t="s">
        <v>9</v>
      </c>
      <c r="L66" s="154"/>
      <c r="M66" s="154" t="s">
        <v>10</v>
      </c>
      <c r="N66" s="154"/>
      <c r="O66" s="8" t="s">
        <v>8</v>
      </c>
      <c r="P66" s="8" t="s">
        <v>9</v>
      </c>
      <c r="Q66" s="8" t="s">
        <v>10</v>
      </c>
      <c r="R66" s="8" t="s">
        <v>8</v>
      </c>
      <c r="S66" s="8" t="s">
        <v>9</v>
      </c>
      <c r="T66" s="8" t="s">
        <v>10</v>
      </c>
    </row>
    <row r="67" spans="1:41" ht="18" customHeight="1" x14ac:dyDescent="0.25">
      <c r="A67" s="8">
        <v>1</v>
      </c>
      <c r="B67" s="154">
        <v>2</v>
      </c>
      <c r="C67" s="154"/>
      <c r="D67" s="154"/>
      <c r="E67" s="154"/>
      <c r="F67" s="8">
        <v>3</v>
      </c>
      <c r="G67" s="154">
        <v>4</v>
      </c>
      <c r="H67" s="154"/>
      <c r="I67" s="154">
        <v>5</v>
      </c>
      <c r="J67" s="154"/>
      <c r="K67" s="154">
        <v>6</v>
      </c>
      <c r="L67" s="154"/>
      <c r="M67" s="154">
        <v>7</v>
      </c>
      <c r="N67" s="154"/>
      <c r="O67" s="8">
        <v>8</v>
      </c>
      <c r="P67" s="8">
        <v>9</v>
      </c>
      <c r="Q67" s="8">
        <v>10</v>
      </c>
      <c r="R67" s="8">
        <v>11</v>
      </c>
      <c r="S67" s="8">
        <v>12</v>
      </c>
      <c r="T67" s="8">
        <v>13</v>
      </c>
    </row>
    <row r="68" spans="1:41" ht="18" customHeight="1" x14ac:dyDescent="0.25">
      <c r="A68" s="16"/>
      <c r="B68" s="136" t="s">
        <v>80</v>
      </c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53"/>
      <c r="Q68" s="53"/>
      <c r="R68" s="53"/>
      <c r="S68" s="53"/>
      <c r="T68" s="53"/>
    </row>
    <row r="69" spans="1:41" ht="18" customHeight="1" x14ac:dyDescent="0.25">
      <c r="A69" s="16"/>
      <c r="B69" s="102" t="s">
        <v>55</v>
      </c>
      <c r="C69" s="102"/>
      <c r="D69" s="102"/>
      <c r="E69" s="102"/>
      <c r="F69" s="19"/>
      <c r="G69" s="97"/>
      <c r="H69" s="97"/>
      <c r="I69" s="97"/>
      <c r="J69" s="120"/>
      <c r="K69" s="100"/>
      <c r="L69" s="100"/>
      <c r="M69" s="100"/>
      <c r="N69" s="100"/>
      <c r="O69" s="15"/>
      <c r="P69" s="15"/>
      <c r="Q69" s="15"/>
      <c r="R69" s="15"/>
      <c r="S69" s="15"/>
      <c r="T69" s="15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</row>
    <row r="70" spans="1:41" ht="36" customHeight="1" x14ac:dyDescent="0.25">
      <c r="A70" s="16">
        <v>1</v>
      </c>
      <c r="B70" s="110" t="s">
        <v>67</v>
      </c>
      <c r="C70" s="111"/>
      <c r="D70" s="111"/>
      <c r="E70" s="112"/>
      <c r="F70" s="20" t="s">
        <v>24</v>
      </c>
      <c r="G70" s="89" t="s">
        <v>23</v>
      </c>
      <c r="H70" s="119"/>
      <c r="I70" s="98">
        <f>700000+199891+237713</f>
        <v>1137604</v>
      </c>
      <c r="J70" s="120">
        <f>700000+199891+237713</f>
        <v>1137604</v>
      </c>
      <c r="K70" s="100"/>
      <c r="L70" s="100"/>
      <c r="M70" s="84">
        <f>I70</f>
        <v>1137604</v>
      </c>
      <c r="N70" s="99"/>
      <c r="O70" s="18">
        <v>1136903.56</v>
      </c>
      <c r="P70" s="18"/>
      <c r="Q70" s="18">
        <f>O70</f>
        <v>1136903.56</v>
      </c>
      <c r="R70" s="18">
        <f>O70-I70</f>
        <v>-700.43999999994412</v>
      </c>
      <c r="S70" s="16"/>
      <c r="T70" s="18">
        <f>R70</f>
        <v>-700.43999999994412</v>
      </c>
      <c r="V70" s="77">
        <f>700000+199891+237713</f>
        <v>1137604</v>
      </c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</row>
    <row r="71" spans="1:41" ht="75.75" customHeight="1" x14ac:dyDescent="0.25">
      <c r="A71" s="16">
        <v>2</v>
      </c>
      <c r="B71" s="110" t="s">
        <v>89</v>
      </c>
      <c r="C71" s="111"/>
      <c r="D71" s="111"/>
      <c r="E71" s="112"/>
      <c r="F71" s="20" t="s">
        <v>24</v>
      </c>
      <c r="G71" s="89" t="s">
        <v>23</v>
      </c>
      <c r="H71" s="119"/>
      <c r="I71" s="132">
        <f>68333+128623-24478.33</f>
        <v>172477.66999999998</v>
      </c>
      <c r="J71" s="133">
        <f>68333+128623</f>
        <v>196956</v>
      </c>
      <c r="K71" s="100"/>
      <c r="L71" s="100"/>
      <c r="M71" s="84">
        <f>I71</f>
        <v>172477.66999999998</v>
      </c>
      <c r="N71" s="99"/>
      <c r="O71" s="18">
        <f>172477.67</f>
        <v>172477.67</v>
      </c>
      <c r="P71" s="18"/>
      <c r="Q71" s="18">
        <f>O71</f>
        <v>172477.67</v>
      </c>
      <c r="R71" s="18">
        <f>O71-I71</f>
        <v>0</v>
      </c>
      <c r="S71" s="16"/>
      <c r="T71" s="18">
        <f>R71</f>
        <v>0</v>
      </c>
      <c r="V71" s="77">
        <f>68333+128623</f>
        <v>196956</v>
      </c>
      <c r="W71" s="77"/>
      <c r="X71" s="78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</row>
    <row r="72" spans="1:41" ht="18" customHeight="1" x14ac:dyDescent="0.25">
      <c r="A72" s="16"/>
      <c r="B72" s="102" t="s">
        <v>56</v>
      </c>
      <c r="C72" s="102"/>
      <c r="D72" s="102"/>
      <c r="E72" s="102"/>
      <c r="F72" s="19"/>
      <c r="G72" s="103"/>
      <c r="H72" s="103"/>
      <c r="I72" s="106"/>
      <c r="J72" s="106"/>
      <c r="K72" s="104"/>
      <c r="L72" s="104"/>
      <c r="M72" s="105"/>
      <c r="N72" s="104"/>
      <c r="O72" s="16"/>
      <c r="P72" s="16"/>
      <c r="Q72" s="16"/>
      <c r="R72" s="17"/>
      <c r="S72" s="16"/>
      <c r="T72" s="1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</row>
    <row r="73" spans="1:41" ht="45.75" customHeight="1" x14ac:dyDescent="0.25">
      <c r="A73" s="16">
        <v>1</v>
      </c>
      <c r="B73" s="96" t="s">
        <v>60</v>
      </c>
      <c r="C73" s="96"/>
      <c r="D73" s="96"/>
      <c r="E73" s="96"/>
      <c r="F73" s="19" t="s">
        <v>25</v>
      </c>
      <c r="G73" s="103" t="s">
        <v>64</v>
      </c>
      <c r="H73" s="103"/>
      <c r="I73" s="121">
        <v>798</v>
      </c>
      <c r="J73" s="121"/>
      <c r="K73" s="104"/>
      <c r="L73" s="104"/>
      <c r="M73" s="105">
        <f>I73</f>
        <v>798</v>
      </c>
      <c r="N73" s="104"/>
      <c r="O73" s="16">
        <v>798</v>
      </c>
      <c r="P73" s="16"/>
      <c r="Q73" s="16">
        <f>O73</f>
        <v>798</v>
      </c>
      <c r="R73" s="17">
        <f>O73-I73</f>
        <v>0</v>
      </c>
      <c r="S73" s="16"/>
      <c r="T73" s="17">
        <f>R73</f>
        <v>0</v>
      </c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</row>
    <row r="74" spans="1:41" ht="66" customHeight="1" x14ac:dyDescent="0.25">
      <c r="A74" s="16">
        <v>2</v>
      </c>
      <c r="B74" s="141" t="s">
        <v>90</v>
      </c>
      <c r="C74" s="142"/>
      <c r="D74" s="142"/>
      <c r="E74" s="143"/>
      <c r="F74" s="19" t="s">
        <v>25</v>
      </c>
      <c r="G74" s="130" t="s">
        <v>91</v>
      </c>
      <c r="H74" s="131"/>
      <c r="I74" s="128">
        <v>1</v>
      </c>
      <c r="J74" s="129"/>
      <c r="K74" s="104"/>
      <c r="L74" s="104"/>
      <c r="M74" s="105">
        <f>I74</f>
        <v>1</v>
      </c>
      <c r="N74" s="104"/>
      <c r="O74" s="16">
        <v>1</v>
      </c>
      <c r="P74" s="16"/>
      <c r="Q74" s="16">
        <f>O74</f>
        <v>1</v>
      </c>
      <c r="R74" s="17">
        <f>O74-I74</f>
        <v>0</v>
      </c>
      <c r="S74" s="16"/>
      <c r="T74" s="17">
        <f>R74</f>
        <v>0</v>
      </c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</row>
    <row r="75" spans="1:41" ht="90.75" customHeight="1" x14ac:dyDescent="0.25">
      <c r="A75" s="16">
        <v>3</v>
      </c>
      <c r="B75" s="110" t="s">
        <v>92</v>
      </c>
      <c r="C75" s="111"/>
      <c r="D75" s="111"/>
      <c r="E75" s="112"/>
      <c r="F75" s="19" t="s">
        <v>25</v>
      </c>
      <c r="G75" s="130" t="s">
        <v>91</v>
      </c>
      <c r="H75" s="131"/>
      <c r="I75" s="128">
        <v>1</v>
      </c>
      <c r="J75" s="129"/>
      <c r="K75" s="104"/>
      <c r="L75" s="104"/>
      <c r="M75" s="105">
        <f>I75</f>
        <v>1</v>
      </c>
      <c r="N75" s="104"/>
      <c r="O75" s="16">
        <v>1</v>
      </c>
      <c r="P75" s="16"/>
      <c r="Q75" s="16">
        <f>O75</f>
        <v>1</v>
      </c>
      <c r="R75" s="17">
        <f>O75-I75</f>
        <v>0</v>
      </c>
      <c r="S75" s="16"/>
      <c r="T75" s="17">
        <f>R75</f>
        <v>0</v>
      </c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</row>
    <row r="76" spans="1:41" ht="18" customHeight="1" x14ac:dyDescent="0.25">
      <c r="A76" s="16"/>
      <c r="B76" s="102" t="s">
        <v>57</v>
      </c>
      <c r="C76" s="102"/>
      <c r="D76" s="102"/>
      <c r="E76" s="102"/>
      <c r="F76" s="19"/>
      <c r="G76" s="103"/>
      <c r="H76" s="103"/>
      <c r="I76" s="106"/>
      <c r="J76" s="106"/>
      <c r="K76" s="104"/>
      <c r="L76" s="104"/>
      <c r="M76" s="105"/>
      <c r="N76" s="104"/>
      <c r="O76" s="16"/>
      <c r="P76" s="16"/>
      <c r="Q76" s="16"/>
      <c r="R76" s="17"/>
      <c r="S76" s="16"/>
      <c r="T76" s="1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</row>
    <row r="77" spans="1:41" ht="64.5" customHeight="1" x14ac:dyDescent="0.25">
      <c r="A77" s="16">
        <v>1</v>
      </c>
      <c r="B77" s="110" t="s">
        <v>61</v>
      </c>
      <c r="C77" s="111"/>
      <c r="D77" s="111"/>
      <c r="E77" s="112"/>
      <c r="F77" s="19" t="s">
        <v>24</v>
      </c>
      <c r="G77" s="97" t="s">
        <v>26</v>
      </c>
      <c r="H77" s="97"/>
      <c r="I77" s="94">
        <f>(I70-199891)/I73</f>
        <v>1175.078947368421</v>
      </c>
      <c r="J77" s="95"/>
      <c r="K77" s="101"/>
      <c r="L77" s="101"/>
      <c r="M77" s="101">
        <f>I77</f>
        <v>1175.078947368421</v>
      </c>
      <c r="N77" s="101"/>
      <c r="O77" s="75">
        <f>(O70-199205.08)/O73</f>
        <v>1175.0607518796994</v>
      </c>
      <c r="P77" s="18"/>
      <c r="Q77" s="18">
        <f>O77</f>
        <v>1175.0607518796994</v>
      </c>
      <c r="R77" s="18">
        <f>O77-I77</f>
        <v>-1.8195488721630682E-2</v>
      </c>
      <c r="S77" s="18"/>
      <c r="T77" s="18">
        <f>R77</f>
        <v>-1.8195488721630682E-2</v>
      </c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9"/>
      <c r="AK77" s="9"/>
      <c r="AL77" s="9"/>
      <c r="AM77" s="9"/>
      <c r="AN77" s="9"/>
      <c r="AO77" s="9"/>
    </row>
    <row r="78" spans="1:41" ht="52.5" customHeight="1" x14ac:dyDescent="0.25">
      <c r="A78" s="16">
        <v>2</v>
      </c>
      <c r="B78" s="113" t="s">
        <v>93</v>
      </c>
      <c r="C78" s="114"/>
      <c r="D78" s="114"/>
      <c r="E78" s="115"/>
      <c r="F78" s="19" t="s">
        <v>24</v>
      </c>
      <c r="G78" s="97" t="s">
        <v>26</v>
      </c>
      <c r="H78" s="97"/>
      <c r="I78" s="94">
        <f>199891</f>
        <v>199891</v>
      </c>
      <c r="J78" s="95"/>
      <c r="K78" s="101"/>
      <c r="L78" s="101"/>
      <c r="M78" s="101">
        <f>I78</f>
        <v>199891</v>
      </c>
      <c r="N78" s="101"/>
      <c r="O78" s="75">
        <v>199205.08</v>
      </c>
      <c r="P78" s="18"/>
      <c r="Q78" s="18">
        <f>O78</f>
        <v>199205.08</v>
      </c>
      <c r="R78" s="18">
        <f>O78-I78</f>
        <v>-685.92000000001281</v>
      </c>
      <c r="S78" s="18"/>
      <c r="T78" s="18">
        <f>R78</f>
        <v>-685.92000000001281</v>
      </c>
      <c r="V78" s="79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76"/>
      <c r="AK78" s="76"/>
      <c r="AL78" s="76"/>
      <c r="AM78" s="76"/>
      <c r="AN78" s="76"/>
      <c r="AO78" s="9"/>
    </row>
    <row r="79" spans="1:41" ht="94.5" customHeight="1" x14ac:dyDescent="0.25">
      <c r="A79" s="16">
        <v>3</v>
      </c>
      <c r="B79" s="116" t="s">
        <v>94</v>
      </c>
      <c r="C79" s="117"/>
      <c r="D79" s="117"/>
      <c r="E79" s="118"/>
      <c r="F79" s="19" t="s">
        <v>24</v>
      </c>
      <c r="G79" s="97" t="s">
        <v>26</v>
      </c>
      <c r="H79" s="97"/>
      <c r="I79" s="94">
        <f>I71/I75</f>
        <v>172477.66999999998</v>
      </c>
      <c r="J79" s="95"/>
      <c r="K79" s="101"/>
      <c r="L79" s="101"/>
      <c r="M79" s="101">
        <f>I79</f>
        <v>172477.66999999998</v>
      </c>
      <c r="N79" s="101"/>
      <c r="O79" s="18">
        <f>O71/O75</f>
        <v>172477.67</v>
      </c>
      <c r="P79" s="18"/>
      <c r="Q79" s="18">
        <f>O79</f>
        <v>172477.67</v>
      </c>
      <c r="R79" s="18">
        <f>O79-I79</f>
        <v>0</v>
      </c>
      <c r="S79" s="18"/>
      <c r="T79" s="18">
        <f>R79</f>
        <v>0</v>
      </c>
      <c r="V79" s="79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66"/>
      <c r="AK79" s="66"/>
      <c r="AL79" s="66"/>
      <c r="AM79" s="66"/>
      <c r="AN79" s="66"/>
      <c r="AO79" s="9"/>
    </row>
    <row r="80" spans="1:41" ht="18" customHeight="1" x14ac:dyDescent="0.25">
      <c r="A80" s="16"/>
      <c r="B80" s="102" t="s">
        <v>58</v>
      </c>
      <c r="C80" s="102"/>
      <c r="D80" s="102"/>
      <c r="E80" s="102"/>
      <c r="F80" s="19"/>
      <c r="G80" s="97"/>
      <c r="H80" s="97"/>
      <c r="I80" s="97"/>
      <c r="J80" s="97"/>
      <c r="K80" s="104"/>
      <c r="L80" s="104"/>
      <c r="M80" s="105"/>
      <c r="N80" s="104"/>
      <c r="O80" s="16"/>
      <c r="P80" s="16"/>
      <c r="Q80" s="16"/>
      <c r="R80" s="17"/>
      <c r="S80" s="16"/>
      <c r="T80" s="17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9"/>
      <c r="AK80" s="9"/>
      <c r="AL80" s="9"/>
      <c r="AM80" s="9"/>
      <c r="AN80" s="9"/>
      <c r="AO80" s="9"/>
    </row>
    <row r="81" spans="1:41" ht="48.75" customHeight="1" x14ac:dyDescent="0.25">
      <c r="A81" s="16">
        <v>1</v>
      </c>
      <c r="B81" s="96" t="s">
        <v>62</v>
      </c>
      <c r="C81" s="96"/>
      <c r="D81" s="96"/>
      <c r="E81" s="96"/>
      <c r="F81" s="19" t="s">
        <v>25</v>
      </c>
      <c r="G81" s="97" t="s">
        <v>26</v>
      </c>
      <c r="H81" s="97"/>
      <c r="I81" s="106">
        <f>I73</f>
        <v>798</v>
      </c>
      <c r="J81" s="106"/>
      <c r="K81" s="105"/>
      <c r="L81" s="105"/>
      <c r="M81" s="105">
        <f>I81</f>
        <v>798</v>
      </c>
      <c r="N81" s="105"/>
      <c r="O81" s="17">
        <f>O73</f>
        <v>798</v>
      </c>
      <c r="P81" s="17"/>
      <c r="Q81" s="17">
        <f>O81</f>
        <v>798</v>
      </c>
      <c r="R81" s="17">
        <f>O81-I81</f>
        <v>0</v>
      </c>
      <c r="S81" s="17"/>
      <c r="T81" s="17">
        <f>R81</f>
        <v>0</v>
      </c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9"/>
      <c r="AK81" s="9"/>
      <c r="AL81" s="9"/>
      <c r="AM81" s="9"/>
      <c r="AN81" s="9"/>
      <c r="AO81" s="9"/>
    </row>
    <row r="82" spans="1:41" ht="9.75" customHeight="1" x14ac:dyDescent="0.25">
      <c r="A82" s="9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</row>
    <row r="83" spans="1:41" ht="18.95" customHeight="1" x14ac:dyDescent="0.25">
      <c r="A83" s="16"/>
      <c r="B83" s="122" t="s">
        <v>95</v>
      </c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4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</row>
    <row r="84" spans="1:41" ht="18.95" customHeight="1" x14ac:dyDescent="0.25">
      <c r="A84" s="16"/>
      <c r="B84" s="102" t="s">
        <v>55</v>
      </c>
      <c r="C84" s="102"/>
      <c r="D84" s="102"/>
      <c r="E84" s="102"/>
      <c r="F84" s="19"/>
      <c r="G84" s="97"/>
      <c r="H84" s="97"/>
      <c r="I84" s="97"/>
      <c r="J84" s="120"/>
      <c r="K84" s="100"/>
      <c r="L84" s="100"/>
      <c r="M84" s="100"/>
      <c r="N84" s="100"/>
      <c r="O84" s="15"/>
      <c r="P84" s="15"/>
      <c r="Q84" s="15"/>
      <c r="R84" s="15"/>
      <c r="S84" s="15"/>
      <c r="T84" s="15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</row>
    <row r="85" spans="1:41" ht="50.25" customHeight="1" x14ac:dyDescent="0.25">
      <c r="A85" s="16">
        <v>1</v>
      </c>
      <c r="B85" s="110" t="s">
        <v>84</v>
      </c>
      <c r="C85" s="111"/>
      <c r="D85" s="111"/>
      <c r="E85" s="112"/>
      <c r="F85" s="20" t="s">
        <v>24</v>
      </c>
      <c r="G85" s="89" t="s">
        <v>23</v>
      </c>
      <c r="H85" s="119"/>
      <c r="I85" s="98">
        <f>44809377-30500000-2385116</f>
        <v>11924261</v>
      </c>
      <c r="J85" s="120">
        <f>44809377-30500000</f>
        <v>14309377</v>
      </c>
      <c r="K85" s="100"/>
      <c r="L85" s="100"/>
      <c r="M85" s="84">
        <f>I85</f>
        <v>11924261</v>
      </c>
      <c r="N85" s="99"/>
      <c r="O85" s="18">
        <v>11751138.890000001</v>
      </c>
      <c r="P85" s="18"/>
      <c r="Q85" s="18">
        <f>O85</f>
        <v>11751138.890000001</v>
      </c>
      <c r="R85" s="18">
        <f>O85-I85</f>
        <v>-173122.1099999994</v>
      </c>
      <c r="S85" s="16"/>
      <c r="T85" s="18">
        <f>R85</f>
        <v>-173122.1099999994</v>
      </c>
      <c r="V85" s="82">
        <f>44809377-30500000</f>
        <v>14309377</v>
      </c>
      <c r="W85" s="82"/>
      <c r="X85" s="82" t="s">
        <v>98</v>
      </c>
      <c r="Y85" s="82"/>
      <c r="Z85" s="82"/>
      <c r="AA85" s="82"/>
      <c r="AB85" s="82"/>
      <c r="AC85" s="82"/>
      <c r="AD85" s="79"/>
      <c r="AE85" s="79"/>
      <c r="AF85" s="77"/>
      <c r="AG85" s="77"/>
      <c r="AH85" s="77"/>
      <c r="AI85" s="77"/>
    </row>
    <row r="86" spans="1:41" ht="24" customHeight="1" x14ac:dyDescent="0.25">
      <c r="A86" s="16">
        <v>2</v>
      </c>
      <c r="B86" s="110" t="s">
        <v>85</v>
      </c>
      <c r="C86" s="111"/>
      <c r="D86" s="111"/>
      <c r="E86" s="112"/>
      <c r="F86" s="20" t="s">
        <v>24</v>
      </c>
      <c r="G86" s="89" t="s">
        <v>99</v>
      </c>
      <c r="H86" s="119"/>
      <c r="I86" s="98">
        <v>1425000000</v>
      </c>
      <c r="J86" s="120"/>
      <c r="K86" s="100"/>
      <c r="L86" s="100"/>
      <c r="M86" s="84">
        <f>I86</f>
        <v>1425000000</v>
      </c>
      <c r="N86" s="99"/>
      <c r="O86" s="18">
        <v>1425000000</v>
      </c>
      <c r="P86" s="18"/>
      <c r="Q86" s="18">
        <f>O86</f>
        <v>1425000000</v>
      </c>
      <c r="R86" s="18">
        <f>O86-I86</f>
        <v>0</v>
      </c>
      <c r="S86" s="16"/>
      <c r="T86" s="18">
        <f>R86</f>
        <v>0</v>
      </c>
      <c r="V86" s="82"/>
      <c r="W86" s="82"/>
      <c r="X86" s="82"/>
      <c r="Y86" s="82"/>
      <c r="Z86" s="82"/>
      <c r="AA86" s="82"/>
      <c r="AB86" s="82"/>
      <c r="AC86" s="82"/>
      <c r="AD86" s="79"/>
      <c r="AE86" s="79"/>
      <c r="AF86" s="77"/>
      <c r="AG86" s="77"/>
      <c r="AH86" s="77"/>
      <c r="AI86" s="77"/>
    </row>
    <row r="87" spans="1:41" ht="36" customHeight="1" x14ac:dyDescent="0.25">
      <c r="A87" s="16">
        <v>3</v>
      </c>
      <c r="B87" s="110" t="s">
        <v>98</v>
      </c>
      <c r="C87" s="111"/>
      <c r="D87" s="111"/>
      <c r="E87" s="112"/>
      <c r="F87" s="20" t="s">
        <v>24</v>
      </c>
      <c r="G87" s="89" t="s">
        <v>100</v>
      </c>
      <c r="H87" s="90"/>
      <c r="I87" s="98">
        <f>44809377-30500000-2385116</f>
        <v>11924261</v>
      </c>
      <c r="J87" s="120">
        <f>44809377-30500000</f>
        <v>14309377</v>
      </c>
      <c r="K87" s="100"/>
      <c r="L87" s="100"/>
      <c r="M87" s="84">
        <f>I87</f>
        <v>11924261</v>
      </c>
      <c r="N87" s="99"/>
      <c r="O87" s="18">
        <f>O85</f>
        <v>11751138.890000001</v>
      </c>
      <c r="P87" s="18"/>
      <c r="Q87" s="18">
        <f>O87</f>
        <v>11751138.890000001</v>
      </c>
      <c r="R87" s="18">
        <f>O87-I87</f>
        <v>-173122.1099999994</v>
      </c>
      <c r="S87" s="16"/>
      <c r="T87" s="18">
        <f>R87</f>
        <v>-173122.1099999994</v>
      </c>
      <c r="V87" s="83">
        <f>44809377-30500000</f>
        <v>14309377</v>
      </c>
      <c r="W87" s="83"/>
      <c r="X87" s="83"/>
      <c r="Y87" s="83"/>
      <c r="Z87" s="83"/>
      <c r="AA87" s="83"/>
      <c r="AB87" s="83"/>
      <c r="AC87" s="83"/>
      <c r="AD87" s="79"/>
      <c r="AE87" s="79"/>
      <c r="AF87" s="77"/>
      <c r="AG87" s="77"/>
      <c r="AH87" s="77"/>
      <c r="AI87" s="77"/>
    </row>
    <row r="88" spans="1:41" ht="18.95" customHeight="1" x14ac:dyDescent="0.25">
      <c r="A88" s="16"/>
      <c r="B88" s="102" t="s">
        <v>56</v>
      </c>
      <c r="C88" s="102"/>
      <c r="D88" s="102"/>
      <c r="E88" s="102"/>
      <c r="F88" s="19"/>
      <c r="G88" s="103"/>
      <c r="H88" s="103"/>
      <c r="I88" s="106"/>
      <c r="J88" s="106"/>
      <c r="K88" s="104"/>
      <c r="L88" s="104"/>
      <c r="M88" s="105"/>
      <c r="N88" s="104"/>
      <c r="O88" s="16"/>
      <c r="P88" s="16"/>
      <c r="Q88" s="16"/>
      <c r="R88" s="17"/>
      <c r="S88" s="16"/>
      <c r="T88" s="17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7"/>
      <c r="AG88" s="77"/>
      <c r="AH88" s="77"/>
      <c r="AI88" s="77"/>
    </row>
    <row r="89" spans="1:41" ht="34.5" customHeight="1" x14ac:dyDescent="0.25">
      <c r="A89" s="16">
        <v>1</v>
      </c>
      <c r="B89" s="96" t="s">
        <v>86</v>
      </c>
      <c r="C89" s="96"/>
      <c r="D89" s="96"/>
      <c r="E89" s="96"/>
      <c r="F89" s="19" t="s">
        <v>25</v>
      </c>
      <c r="G89" s="103" t="s">
        <v>99</v>
      </c>
      <c r="H89" s="103"/>
      <c r="I89" s="121">
        <v>1</v>
      </c>
      <c r="J89" s="121"/>
      <c r="K89" s="104"/>
      <c r="L89" s="104"/>
      <c r="M89" s="105">
        <f>I89</f>
        <v>1</v>
      </c>
      <c r="N89" s="104"/>
      <c r="O89" s="16">
        <v>1</v>
      </c>
      <c r="P89" s="16"/>
      <c r="Q89" s="16">
        <f>O89</f>
        <v>1</v>
      </c>
      <c r="R89" s="17">
        <f>O89-I89</f>
        <v>0</v>
      </c>
      <c r="S89" s="16"/>
      <c r="T89" s="17">
        <f>R89</f>
        <v>0</v>
      </c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7"/>
      <c r="AG89" s="77"/>
      <c r="AH89" s="77"/>
      <c r="AI89" s="77"/>
    </row>
    <row r="90" spans="1:41" ht="18.95" customHeight="1" x14ac:dyDescent="0.25">
      <c r="A90" s="16"/>
      <c r="B90" s="102" t="s">
        <v>58</v>
      </c>
      <c r="C90" s="102"/>
      <c r="D90" s="102"/>
      <c r="E90" s="102"/>
      <c r="F90" s="19"/>
      <c r="G90" s="97"/>
      <c r="H90" s="97"/>
      <c r="I90" s="97"/>
      <c r="J90" s="97"/>
      <c r="K90" s="104"/>
      <c r="L90" s="104"/>
      <c r="M90" s="105"/>
      <c r="N90" s="104"/>
      <c r="O90" s="16"/>
      <c r="P90" s="16"/>
      <c r="Q90" s="16"/>
      <c r="R90" s="17"/>
      <c r="S90" s="16"/>
      <c r="T90" s="17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7"/>
      <c r="AG90" s="77"/>
      <c r="AH90" s="77"/>
      <c r="AI90" s="77"/>
    </row>
    <row r="91" spans="1:41" ht="63" customHeight="1" x14ac:dyDescent="0.25">
      <c r="A91" s="16">
        <v>1</v>
      </c>
      <c r="B91" s="96" t="s">
        <v>101</v>
      </c>
      <c r="C91" s="96"/>
      <c r="D91" s="96"/>
      <c r="E91" s="96"/>
      <c r="F91" s="19" t="s">
        <v>102</v>
      </c>
      <c r="G91" s="97" t="s">
        <v>26</v>
      </c>
      <c r="H91" s="97"/>
      <c r="I91" s="98">
        <f>I87/I85*100</f>
        <v>100</v>
      </c>
      <c r="J91" s="98">
        <f>(J88-J89)/4601866.12*100</f>
        <v>0</v>
      </c>
      <c r="K91" s="101"/>
      <c r="L91" s="101"/>
      <c r="M91" s="101">
        <f>I91</f>
        <v>100</v>
      </c>
      <c r="N91" s="101"/>
      <c r="O91" s="18">
        <f>O87/O85*100</f>
        <v>100</v>
      </c>
      <c r="P91" s="18"/>
      <c r="Q91" s="18">
        <f>O91</f>
        <v>100</v>
      </c>
      <c r="R91" s="18">
        <f>O91-I91</f>
        <v>0</v>
      </c>
      <c r="S91" s="18"/>
      <c r="T91" s="18">
        <f>R91</f>
        <v>0</v>
      </c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7"/>
      <c r="AG91" s="77"/>
      <c r="AH91" s="77"/>
      <c r="AI91" s="77"/>
    </row>
    <row r="92" spans="1:41" ht="18.95" customHeight="1" x14ac:dyDescent="0.25">
      <c r="A92" s="16"/>
      <c r="B92" s="122" t="s">
        <v>103</v>
      </c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4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41" ht="18.95" customHeight="1" x14ac:dyDescent="0.25">
      <c r="A93" s="16"/>
      <c r="B93" s="102" t="s">
        <v>55</v>
      </c>
      <c r="C93" s="102"/>
      <c r="D93" s="102"/>
      <c r="E93" s="102"/>
      <c r="F93" s="19"/>
      <c r="G93" s="97"/>
      <c r="H93" s="97"/>
      <c r="I93" s="97"/>
      <c r="J93" s="120"/>
      <c r="K93" s="100"/>
      <c r="L93" s="100"/>
      <c r="M93" s="100"/>
      <c r="N93" s="100"/>
      <c r="O93" s="15"/>
      <c r="P93" s="15"/>
      <c r="Q93" s="15"/>
      <c r="R93" s="15"/>
      <c r="S93" s="15"/>
      <c r="T93" s="15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</row>
    <row r="94" spans="1:41" ht="63" customHeight="1" x14ac:dyDescent="0.25">
      <c r="A94" s="16">
        <v>1</v>
      </c>
      <c r="B94" s="116" t="s">
        <v>104</v>
      </c>
      <c r="C94" s="117"/>
      <c r="D94" s="117"/>
      <c r="E94" s="118"/>
      <c r="F94" s="20" t="s">
        <v>24</v>
      </c>
      <c r="G94" s="89" t="s">
        <v>23</v>
      </c>
      <c r="H94" s="119"/>
      <c r="I94" s="98">
        <f>4500026.79</f>
        <v>4500026.79</v>
      </c>
      <c r="J94" s="120"/>
      <c r="K94" s="100"/>
      <c r="L94" s="100"/>
      <c r="M94" s="84">
        <f>I94</f>
        <v>4500026.79</v>
      </c>
      <c r="N94" s="99"/>
      <c r="O94" s="18">
        <v>4500026.79</v>
      </c>
      <c r="P94" s="18"/>
      <c r="Q94" s="18">
        <f>O94</f>
        <v>4500026.79</v>
      </c>
      <c r="R94" s="18">
        <f>O94-I94</f>
        <v>0</v>
      </c>
      <c r="S94" s="16"/>
      <c r="T94" s="18">
        <f>R94</f>
        <v>0</v>
      </c>
      <c r="V94" s="77">
        <v>1464600</v>
      </c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</row>
    <row r="95" spans="1:41" ht="66" customHeight="1" x14ac:dyDescent="0.25">
      <c r="A95" s="16"/>
      <c r="B95" s="86" t="s">
        <v>105</v>
      </c>
      <c r="C95" s="87"/>
      <c r="D95" s="87"/>
      <c r="E95" s="88"/>
      <c r="F95" s="20" t="s">
        <v>24</v>
      </c>
      <c r="G95" s="89" t="s">
        <v>107</v>
      </c>
      <c r="H95" s="90"/>
      <c r="I95" s="94">
        <v>64711196.960000001</v>
      </c>
      <c r="J95" s="95"/>
      <c r="K95" s="100"/>
      <c r="L95" s="100"/>
      <c r="M95" s="84">
        <f>I95</f>
        <v>64711196.960000001</v>
      </c>
      <c r="N95" s="99"/>
      <c r="O95" s="18">
        <v>64711196.960000001</v>
      </c>
      <c r="P95" s="18"/>
      <c r="Q95" s="18">
        <f>O95</f>
        <v>64711196.960000001</v>
      </c>
      <c r="R95" s="18">
        <f>O95-I95</f>
        <v>0</v>
      </c>
      <c r="S95" s="16"/>
      <c r="T95" s="18">
        <f>R95</f>
        <v>0</v>
      </c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</row>
    <row r="96" spans="1:41" ht="64.5" customHeight="1" x14ac:dyDescent="0.25">
      <c r="A96" s="16"/>
      <c r="B96" s="86" t="s">
        <v>106</v>
      </c>
      <c r="C96" s="87"/>
      <c r="D96" s="87"/>
      <c r="E96" s="88"/>
      <c r="F96" s="20" t="s">
        <v>24</v>
      </c>
      <c r="G96" s="89" t="s">
        <v>107</v>
      </c>
      <c r="H96" s="90"/>
      <c r="I96" s="94">
        <v>57938375.710000001</v>
      </c>
      <c r="J96" s="95"/>
      <c r="K96" s="100"/>
      <c r="L96" s="100"/>
      <c r="M96" s="84">
        <f>I96</f>
        <v>57938375.710000001</v>
      </c>
      <c r="N96" s="99"/>
      <c r="O96" s="18">
        <v>57938375.710000001</v>
      </c>
      <c r="P96" s="18"/>
      <c r="Q96" s="18">
        <f>O96</f>
        <v>57938375.710000001</v>
      </c>
      <c r="R96" s="18">
        <f>O96-I96</f>
        <v>0</v>
      </c>
      <c r="S96" s="16"/>
      <c r="T96" s="18">
        <f>R96</f>
        <v>0</v>
      </c>
    </row>
    <row r="97" spans="1:20" ht="18.95" customHeight="1" x14ac:dyDescent="0.25">
      <c r="A97" s="16"/>
      <c r="B97" s="102" t="s">
        <v>56</v>
      </c>
      <c r="C97" s="102"/>
      <c r="D97" s="102"/>
      <c r="E97" s="102"/>
      <c r="F97" s="19"/>
      <c r="G97" s="103"/>
      <c r="H97" s="103"/>
      <c r="I97" s="106"/>
      <c r="J97" s="106"/>
      <c r="K97" s="104"/>
      <c r="L97" s="104"/>
      <c r="M97" s="105"/>
      <c r="N97" s="104"/>
      <c r="O97" s="16"/>
      <c r="P97" s="16"/>
      <c r="Q97" s="16"/>
      <c r="R97" s="17"/>
      <c r="S97" s="16"/>
      <c r="T97" s="17"/>
    </row>
    <row r="98" spans="1:20" ht="38.25" customHeight="1" x14ac:dyDescent="0.25">
      <c r="A98" s="16">
        <v>1</v>
      </c>
      <c r="B98" s="96" t="s">
        <v>108</v>
      </c>
      <c r="C98" s="96"/>
      <c r="D98" s="96"/>
      <c r="E98" s="96"/>
      <c r="F98" s="19" t="s">
        <v>25</v>
      </c>
      <c r="G98" s="103" t="s">
        <v>109</v>
      </c>
      <c r="H98" s="103"/>
      <c r="I98" s="121">
        <v>1</v>
      </c>
      <c r="J98" s="121"/>
      <c r="K98" s="104"/>
      <c r="L98" s="104"/>
      <c r="M98" s="105">
        <f>I98</f>
        <v>1</v>
      </c>
      <c r="N98" s="104"/>
      <c r="O98" s="16">
        <v>1</v>
      </c>
      <c r="P98" s="16"/>
      <c r="Q98" s="16">
        <f>O98</f>
        <v>1</v>
      </c>
      <c r="R98" s="17">
        <f>O98-I98</f>
        <v>0</v>
      </c>
      <c r="S98" s="16"/>
      <c r="T98" s="17">
        <f>R98</f>
        <v>0</v>
      </c>
    </row>
    <row r="99" spans="1:20" ht="18.95" customHeight="1" x14ac:dyDescent="0.25">
      <c r="A99" s="16"/>
      <c r="B99" s="102" t="s">
        <v>57</v>
      </c>
      <c r="C99" s="102"/>
      <c r="D99" s="102"/>
      <c r="E99" s="102"/>
      <c r="F99" s="19"/>
      <c r="G99" s="97"/>
      <c r="H99" s="97"/>
      <c r="I99" s="97"/>
      <c r="J99" s="97"/>
      <c r="K99" s="104"/>
      <c r="L99" s="104"/>
      <c r="M99" s="105"/>
      <c r="N99" s="104"/>
      <c r="O99" s="16"/>
      <c r="P99" s="16"/>
      <c r="Q99" s="16"/>
      <c r="R99" s="17"/>
      <c r="S99" s="16"/>
      <c r="T99" s="17"/>
    </row>
    <row r="100" spans="1:20" ht="50.25" customHeight="1" x14ac:dyDescent="0.25">
      <c r="A100" s="16">
        <v>1</v>
      </c>
      <c r="B100" s="96" t="s">
        <v>110</v>
      </c>
      <c r="C100" s="96"/>
      <c r="D100" s="96"/>
      <c r="E100" s="96"/>
      <c r="F100" s="19" t="s">
        <v>24</v>
      </c>
      <c r="G100" s="97" t="s">
        <v>26</v>
      </c>
      <c r="H100" s="97"/>
      <c r="I100" s="98">
        <f>100</f>
        <v>100</v>
      </c>
      <c r="J100" s="98">
        <f>(J97-J98)/4601866.12*100</f>
        <v>0</v>
      </c>
      <c r="K100" s="101"/>
      <c r="L100" s="101"/>
      <c r="M100" s="101">
        <f>I100</f>
        <v>100</v>
      </c>
      <c r="N100" s="101"/>
      <c r="O100" s="18">
        <v>100</v>
      </c>
      <c r="P100" s="18"/>
      <c r="Q100" s="18">
        <f>O100</f>
        <v>100</v>
      </c>
      <c r="R100" s="18">
        <f>O100-I100</f>
        <v>0</v>
      </c>
      <c r="S100" s="18"/>
      <c r="T100" s="18">
        <f>R100</f>
        <v>0</v>
      </c>
    </row>
    <row r="101" spans="1:20" ht="9.75" customHeight="1" x14ac:dyDescent="0.25">
      <c r="A101" s="9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</row>
    <row r="102" spans="1:20" ht="19.5" customHeight="1" x14ac:dyDescent="0.25">
      <c r="A102" s="135" t="s">
        <v>76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62"/>
      <c r="T102" s="62"/>
    </row>
    <row r="103" spans="1:20" ht="8.25" customHeight="1" x14ac:dyDescent="0.25">
      <c r="A103" s="63"/>
      <c r="B103"/>
      <c r="C103"/>
      <c r="D103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2"/>
      <c r="T103" s="62"/>
    </row>
    <row r="104" spans="1:20" ht="39.75" customHeight="1" x14ac:dyDescent="0.25">
      <c r="A104" s="57" t="s">
        <v>16</v>
      </c>
      <c r="B104" s="57" t="s">
        <v>21</v>
      </c>
      <c r="C104" s="57" t="s">
        <v>19</v>
      </c>
      <c r="D104" s="148" t="s">
        <v>77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62"/>
      <c r="T104" s="62"/>
    </row>
    <row r="105" spans="1:20" ht="18" customHeight="1" x14ac:dyDescent="0.25">
      <c r="A105" s="57">
        <v>1</v>
      </c>
      <c r="B105" s="57">
        <v>2</v>
      </c>
      <c r="C105" s="57">
        <v>3</v>
      </c>
      <c r="D105" s="148">
        <v>4</v>
      </c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62"/>
      <c r="T105" s="62"/>
    </row>
    <row r="106" spans="1:20" ht="24" customHeight="1" x14ac:dyDescent="0.25">
      <c r="A106" s="57">
        <v>1</v>
      </c>
      <c r="B106" s="57" t="s">
        <v>55</v>
      </c>
      <c r="C106" s="57" t="s">
        <v>79</v>
      </c>
      <c r="D106" s="145" t="s">
        <v>117</v>
      </c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62"/>
      <c r="T106" s="62"/>
    </row>
    <row r="107" spans="1:20" ht="20.100000000000001" customHeight="1" x14ac:dyDescent="0.25">
      <c r="A107" s="57">
        <v>2</v>
      </c>
      <c r="B107" s="57" t="s">
        <v>56</v>
      </c>
      <c r="C107" s="57" t="s">
        <v>25</v>
      </c>
      <c r="D107" s="146" t="s">
        <v>119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62"/>
      <c r="T107" s="62"/>
    </row>
    <row r="108" spans="1:20" ht="20.100000000000001" customHeight="1" x14ac:dyDescent="0.25">
      <c r="A108" s="57">
        <v>3</v>
      </c>
      <c r="B108" s="57" t="s">
        <v>57</v>
      </c>
      <c r="C108" s="57" t="s">
        <v>79</v>
      </c>
      <c r="D108" s="146" t="s">
        <v>116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62"/>
      <c r="T108" s="62"/>
    </row>
    <row r="109" spans="1:20" ht="20.100000000000001" customHeight="1" x14ac:dyDescent="0.25">
      <c r="A109" s="57">
        <v>4</v>
      </c>
      <c r="B109" s="57" t="s">
        <v>58</v>
      </c>
      <c r="C109" s="57" t="s">
        <v>79</v>
      </c>
      <c r="D109" s="146" t="s">
        <v>88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62"/>
      <c r="T109" s="62"/>
    </row>
    <row r="110" spans="1:20" ht="7.5" customHeight="1" x14ac:dyDescent="0.25">
      <c r="A110" s="65"/>
      <c r="B110" s="65"/>
      <c r="C110" s="65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2"/>
      <c r="T110" s="62"/>
    </row>
    <row r="111" spans="1:20" ht="21" customHeight="1" x14ac:dyDescent="0.25">
      <c r="A111" s="134" t="s">
        <v>78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22"/>
      <c r="T111" s="62"/>
    </row>
    <row r="112" spans="1:20" ht="32.25" customHeight="1" x14ac:dyDescent="0.25">
      <c r="A112" s="147" t="s">
        <v>115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62"/>
    </row>
    <row r="113" spans="2:20" ht="8.25" customHeight="1" x14ac:dyDescent="0.25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2:20" ht="15.75" x14ac:dyDescent="0.25">
      <c r="B114" s="50" t="s">
        <v>52</v>
      </c>
      <c r="C114" s="14"/>
      <c r="D114" s="14"/>
      <c r="E114" s="14"/>
    </row>
    <row r="115" spans="2:20" ht="8.25" customHeight="1" x14ac:dyDescent="0.25">
      <c r="B115" s="50"/>
      <c r="C115" s="14"/>
      <c r="D115" s="14"/>
      <c r="E115" s="14"/>
    </row>
    <row r="116" spans="2:20" ht="15.75" x14ac:dyDescent="0.25">
      <c r="B116" s="68" t="s">
        <v>118</v>
      </c>
      <c r="C116" s="14"/>
      <c r="D116" s="14"/>
      <c r="E116" s="14"/>
    </row>
    <row r="117" spans="2:20" ht="12.75" customHeight="1" x14ac:dyDescent="0.25"/>
    <row r="118" spans="2:20" ht="33" customHeight="1" x14ac:dyDescent="0.25">
      <c r="B118" s="151" t="s">
        <v>83</v>
      </c>
      <c r="C118" s="151"/>
      <c r="D118" s="151"/>
      <c r="E118" s="151"/>
      <c r="F118" s="151"/>
      <c r="G118" s="151"/>
      <c r="J118" s="150"/>
      <c r="K118" s="150"/>
      <c r="P118" s="153" t="s">
        <v>72</v>
      </c>
      <c r="Q118" s="153"/>
      <c r="R118" s="153"/>
    </row>
    <row r="119" spans="2:20" ht="15" customHeight="1" x14ac:dyDescent="0.25">
      <c r="B119" s="11"/>
      <c r="J119" s="149" t="s">
        <v>22</v>
      </c>
      <c r="K119" s="149"/>
      <c r="P119" s="144" t="s">
        <v>73</v>
      </c>
      <c r="Q119" s="144"/>
      <c r="R119" s="144"/>
    </row>
    <row r="120" spans="2:20" ht="8.25" customHeight="1" x14ac:dyDescent="0.25">
      <c r="B120" s="38"/>
    </row>
    <row r="121" spans="2:20" ht="30" customHeight="1" x14ac:dyDescent="0.25">
      <c r="B121" s="152" t="s">
        <v>63</v>
      </c>
      <c r="C121" s="152"/>
      <c r="D121" s="152"/>
      <c r="E121" s="152"/>
      <c r="F121" s="152"/>
      <c r="G121" s="152"/>
      <c r="J121" s="150"/>
      <c r="K121" s="150"/>
      <c r="P121" s="153" t="s">
        <v>74</v>
      </c>
      <c r="Q121" s="153"/>
      <c r="R121" s="153"/>
    </row>
    <row r="122" spans="2:20" x14ac:dyDescent="0.25">
      <c r="J122" s="149" t="s">
        <v>22</v>
      </c>
      <c r="K122" s="149"/>
      <c r="P122" s="144" t="s">
        <v>73</v>
      </c>
      <c r="Q122" s="144"/>
      <c r="R122" s="144"/>
    </row>
  </sheetData>
  <mergeCells count="272">
    <mergeCell ref="R20:S20"/>
    <mergeCell ref="R13:S13"/>
    <mergeCell ref="R14:S14"/>
    <mergeCell ref="R16:S16"/>
    <mergeCell ref="R17:S17"/>
    <mergeCell ref="O65:Q65"/>
    <mergeCell ref="C33:Q33"/>
    <mergeCell ref="B43:E43"/>
    <mergeCell ref="C50:R50"/>
    <mergeCell ref="B60:E60"/>
    <mergeCell ref="K41:L41"/>
    <mergeCell ref="I65:N65"/>
    <mergeCell ref="R65:T65"/>
    <mergeCell ref="C24:Q24"/>
    <mergeCell ref="B19:C19"/>
    <mergeCell ref="B20:C20"/>
    <mergeCell ref="J19:P19"/>
    <mergeCell ref="G20:H20"/>
    <mergeCell ref="E20:F20"/>
    <mergeCell ref="E19:F19"/>
    <mergeCell ref="O38:Q38"/>
    <mergeCell ref="C25:Q25"/>
    <mergeCell ref="C31:Q31"/>
    <mergeCell ref="C32:Q32"/>
    <mergeCell ref="F9:K9"/>
    <mergeCell ref="B22:Q22"/>
    <mergeCell ref="J20:P20"/>
    <mergeCell ref="G19:H19"/>
    <mergeCell ref="B13:C13"/>
    <mergeCell ref="B16:C16"/>
    <mergeCell ref="B14:C14"/>
    <mergeCell ref="G17:M17"/>
    <mergeCell ref="B17:C17"/>
    <mergeCell ref="A55:A56"/>
    <mergeCell ref="R19:S19"/>
    <mergeCell ref="F38:H38"/>
    <mergeCell ref="M39:N39"/>
    <mergeCell ref="M41:N41"/>
    <mergeCell ref="A38:A39"/>
    <mergeCell ref="C51:R51"/>
    <mergeCell ref="B38:E39"/>
    <mergeCell ref="K39:L39"/>
    <mergeCell ref="I39:J39"/>
    <mergeCell ref="I38:N38"/>
    <mergeCell ref="B58:E58"/>
    <mergeCell ref="I58:J58"/>
    <mergeCell ref="B45:E45"/>
    <mergeCell ref="B57:E57"/>
    <mergeCell ref="I40:J40"/>
    <mergeCell ref="K40:L40"/>
    <mergeCell ref="B40:E40"/>
    <mergeCell ref="F55:H55"/>
    <mergeCell ref="B55:E56"/>
    <mergeCell ref="I73:J73"/>
    <mergeCell ref="I60:J60"/>
    <mergeCell ref="I66:J66"/>
    <mergeCell ref="B65:E66"/>
    <mergeCell ref="I69:J69"/>
    <mergeCell ref="G69:H69"/>
    <mergeCell ref="B72:E72"/>
    <mergeCell ref="A65:A66"/>
    <mergeCell ref="J121:K121"/>
    <mergeCell ref="F65:F66"/>
    <mergeCell ref="B67:E67"/>
    <mergeCell ref="G67:H67"/>
    <mergeCell ref="K66:L66"/>
    <mergeCell ref="I76:J76"/>
    <mergeCell ref="K76:L76"/>
    <mergeCell ref="G81:H81"/>
    <mergeCell ref="G65:H66"/>
    <mergeCell ref="M77:N77"/>
    <mergeCell ref="I67:J67"/>
    <mergeCell ref="G70:H70"/>
    <mergeCell ref="K69:L69"/>
    <mergeCell ref="B41:E41"/>
    <mergeCell ref="M56:N56"/>
    <mergeCell ref="I56:J56"/>
    <mergeCell ref="K57:L57"/>
    <mergeCell ref="B44:E44"/>
    <mergeCell ref="K67:L67"/>
    <mergeCell ref="M67:N67"/>
    <mergeCell ref="K58:L58"/>
    <mergeCell ref="M58:N58"/>
    <mergeCell ref="M66:N66"/>
    <mergeCell ref="M40:N40"/>
    <mergeCell ref="I57:J57"/>
    <mergeCell ref="I41:J41"/>
    <mergeCell ref="K44:L44"/>
    <mergeCell ref="M44:N44"/>
    <mergeCell ref="I43:J43"/>
    <mergeCell ref="O55:Q55"/>
    <mergeCell ref="K45:L45"/>
    <mergeCell ref="I45:J45"/>
    <mergeCell ref="M57:N57"/>
    <mergeCell ref="M45:N45"/>
    <mergeCell ref="I55:N55"/>
    <mergeCell ref="K56:L56"/>
    <mergeCell ref="J122:K122"/>
    <mergeCell ref="J119:K119"/>
    <mergeCell ref="J118:K118"/>
    <mergeCell ref="D108:R108"/>
    <mergeCell ref="D109:R109"/>
    <mergeCell ref="B118:G118"/>
    <mergeCell ref="B121:G121"/>
    <mergeCell ref="P121:R121"/>
    <mergeCell ref="P118:R118"/>
    <mergeCell ref="P119:R119"/>
    <mergeCell ref="I80:J80"/>
    <mergeCell ref="D106:R106"/>
    <mergeCell ref="D107:R107"/>
    <mergeCell ref="A112:S112"/>
    <mergeCell ref="D104:R104"/>
    <mergeCell ref="D105:R105"/>
    <mergeCell ref="M84:N84"/>
    <mergeCell ref="G86:H86"/>
    <mergeCell ref="I86:J86"/>
    <mergeCell ref="K80:L80"/>
    <mergeCell ref="I81:J81"/>
    <mergeCell ref="M72:N72"/>
    <mergeCell ref="M81:N81"/>
    <mergeCell ref="M80:N80"/>
    <mergeCell ref="B70:E70"/>
    <mergeCell ref="P122:R122"/>
    <mergeCell ref="M76:N76"/>
    <mergeCell ref="I70:J70"/>
    <mergeCell ref="K70:L70"/>
    <mergeCell ref="M70:N70"/>
    <mergeCell ref="I77:J77"/>
    <mergeCell ref="K77:L77"/>
    <mergeCell ref="K81:L81"/>
    <mergeCell ref="M43:N43"/>
    <mergeCell ref="K43:L43"/>
    <mergeCell ref="K60:L60"/>
    <mergeCell ref="M60:N60"/>
    <mergeCell ref="C49:R49"/>
    <mergeCell ref="A64:R64"/>
    <mergeCell ref="B74:E74"/>
    <mergeCell ref="A102:R102"/>
    <mergeCell ref="B73:E73"/>
    <mergeCell ref="G73:H73"/>
    <mergeCell ref="B81:E81"/>
    <mergeCell ref="B68:O68"/>
    <mergeCell ref="I72:J72"/>
    <mergeCell ref="K72:L72"/>
    <mergeCell ref="B69:E69"/>
    <mergeCell ref="M69:N69"/>
    <mergeCell ref="I84:J84"/>
    <mergeCell ref="A111:R111"/>
    <mergeCell ref="M73:N73"/>
    <mergeCell ref="B80:E80"/>
    <mergeCell ref="G80:H80"/>
    <mergeCell ref="B76:E76"/>
    <mergeCell ref="G76:H76"/>
    <mergeCell ref="B86:E86"/>
    <mergeCell ref="K73:L73"/>
    <mergeCell ref="M86:N86"/>
    <mergeCell ref="B83:T83"/>
    <mergeCell ref="K84:L84"/>
    <mergeCell ref="G88:H88"/>
    <mergeCell ref="I88:J88"/>
    <mergeCell ref="K88:L88"/>
    <mergeCell ref="M71:N71"/>
    <mergeCell ref="M88:N88"/>
    <mergeCell ref="G74:H74"/>
    <mergeCell ref="I71:J71"/>
    <mergeCell ref="K71:L71"/>
    <mergeCell ref="G72:H72"/>
    <mergeCell ref="I89:J89"/>
    <mergeCell ref="K89:L89"/>
    <mergeCell ref="M89:N89"/>
    <mergeCell ref="B88:E88"/>
    <mergeCell ref="B85:E85"/>
    <mergeCell ref="G85:H85"/>
    <mergeCell ref="I85:J85"/>
    <mergeCell ref="K85:L85"/>
    <mergeCell ref="M85:N85"/>
    <mergeCell ref="K86:L86"/>
    <mergeCell ref="B75:E75"/>
    <mergeCell ref="B91:E91"/>
    <mergeCell ref="G91:H91"/>
    <mergeCell ref="B90:E90"/>
    <mergeCell ref="B89:E89"/>
    <mergeCell ref="G89:H89"/>
    <mergeCell ref="B77:E77"/>
    <mergeCell ref="G77:H77"/>
    <mergeCell ref="B84:E84"/>
    <mergeCell ref="G84:H84"/>
    <mergeCell ref="I74:J74"/>
    <mergeCell ref="I75:J75"/>
    <mergeCell ref="M74:N74"/>
    <mergeCell ref="G75:H75"/>
    <mergeCell ref="K78:L78"/>
    <mergeCell ref="K79:L79"/>
    <mergeCell ref="M75:N75"/>
    <mergeCell ref="K74:L74"/>
    <mergeCell ref="K75:L75"/>
    <mergeCell ref="M78:N78"/>
    <mergeCell ref="K87:L87"/>
    <mergeCell ref="M87:N87"/>
    <mergeCell ref="K90:L90"/>
    <mergeCell ref="M90:N90"/>
    <mergeCell ref="K91:L91"/>
    <mergeCell ref="M91:N91"/>
    <mergeCell ref="I94:J94"/>
    <mergeCell ref="K94:L94"/>
    <mergeCell ref="M94:N94"/>
    <mergeCell ref="I93:J93"/>
    <mergeCell ref="G90:H90"/>
    <mergeCell ref="I90:J90"/>
    <mergeCell ref="I91:J91"/>
    <mergeCell ref="K93:L93"/>
    <mergeCell ref="M93:N93"/>
    <mergeCell ref="I79:J79"/>
    <mergeCell ref="B92:T92"/>
    <mergeCell ref="M42:N42"/>
    <mergeCell ref="K42:L42"/>
    <mergeCell ref="I42:J42"/>
    <mergeCell ref="M59:N59"/>
    <mergeCell ref="K59:L59"/>
    <mergeCell ref="I59:J59"/>
    <mergeCell ref="I44:J44"/>
    <mergeCell ref="M79:N79"/>
    <mergeCell ref="K97:L97"/>
    <mergeCell ref="M97:N97"/>
    <mergeCell ref="I87:J87"/>
    <mergeCell ref="B98:E98"/>
    <mergeCell ref="G98:H98"/>
    <mergeCell ref="I98:J98"/>
    <mergeCell ref="B93:E93"/>
    <mergeCell ref="G93:H93"/>
    <mergeCell ref="B94:E94"/>
    <mergeCell ref="G94:H94"/>
    <mergeCell ref="B42:E42"/>
    <mergeCell ref="B59:E59"/>
    <mergeCell ref="B87:E87"/>
    <mergeCell ref="G87:H87"/>
    <mergeCell ref="B78:E78"/>
    <mergeCell ref="B79:E79"/>
    <mergeCell ref="G78:H78"/>
    <mergeCell ref="G79:H79"/>
    <mergeCell ref="B71:E71"/>
    <mergeCell ref="G71:H71"/>
    <mergeCell ref="G97:H97"/>
    <mergeCell ref="M100:N100"/>
    <mergeCell ref="K98:L98"/>
    <mergeCell ref="M98:N98"/>
    <mergeCell ref="B99:E99"/>
    <mergeCell ref="G99:H99"/>
    <mergeCell ref="I99:J99"/>
    <mergeCell ref="K99:L99"/>
    <mergeCell ref="M99:N99"/>
    <mergeCell ref="I97:J97"/>
    <mergeCell ref="B100:E100"/>
    <mergeCell ref="G100:H100"/>
    <mergeCell ref="I100:J100"/>
    <mergeCell ref="M95:N95"/>
    <mergeCell ref="M96:N96"/>
    <mergeCell ref="K95:L95"/>
    <mergeCell ref="K96:L96"/>
    <mergeCell ref="B95:E95"/>
    <mergeCell ref="K100:L100"/>
    <mergeCell ref="B97:E97"/>
    <mergeCell ref="M61:N61"/>
    <mergeCell ref="B96:E96"/>
    <mergeCell ref="G95:H95"/>
    <mergeCell ref="G96:H96"/>
    <mergeCell ref="B61:E61"/>
    <mergeCell ref="I61:J61"/>
    <mergeCell ref="K61:L61"/>
    <mergeCell ref="I95:J95"/>
    <mergeCell ref="I96:J96"/>
    <mergeCell ref="I78:J78"/>
  </mergeCells>
  <phoneticPr fontId="16" type="noConversion"/>
  <conditionalFormatting sqref="B78:B79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31496062992125984" footer="0.31496062992125984"/>
  <pageSetup paperSize="9" scale="67" orientation="landscape" verticalDpi="0" r:id="rId1"/>
  <rowBreaks count="4" manualBreakCount="4">
    <brk id="35" max="19" man="1"/>
    <brk id="62" max="19" man="1"/>
    <brk id="82" max="19" man="1"/>
    <brk id="11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1416020</vt:lpstr>
      <vt:lpstr>'1416020'!Область_друку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2026-01-20T12:13:09Z</cp:lastPrinted>
  <dcterms:created xsi:type="dcterms:W3CDTF">2019-01-14T08:15:45Z</dcterms:created>
  <dcterms:modified xsi:type="dcterms:W3CDTF">2026-01-27T14:31:26Z</dcterms:modified>
</cp:coreProperties>
</file>