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902\Звіти по паспортах УКІ\"/>
    </mc:Choice>
  </mc:AlternateContent>
  <bookViews>
    <workbookView xWindow="0" yWindow="0" windowWidth="20490" windowHeight="6555"/>
  </bookViews>
  <sheets>
    <sheet name="1417670" sheetId="1" r:id="rId1"/>
  </sheets>
  <definedNames>
    <definedName name="_xlnm.Print_Area" localSheetId="0">'1417670'!$A$1:$AT$156</definedName>
  </definedNames>
  <calcPr calcId="152511"/>
</workbook>
</file>

<file path=xl/calcChain.xml><?xml version="1.0" encoding="utf-8"?>
<calcChain xmlns="http://schemas.openxmlformats.org/spreadsheetml/2006/main">
  <c r="AN91" i="1" l="1"/>
  <c r="AQ91" i="1" s="1"/>
  <c r="AN98" i="1"/>
  <c r="AQ98" i="1" s="1"/>
  <c r="AI49" i="1"/>
  <c r="AI41" i="1"/>
  <c r="AD49" i="1"/>
  <c r="AF49" i="1" s="1"/>
  <c r="AN49" i="1" s="1"/>
  <c r="AQ49" i="1" s="1"/>
  <c r="AD58" i="1"/>
  <c r="AF58" i="1" s="1"/>
  <c r="AN58" i="1" s="1"/>
  <c r="AQ58" i="1" s="1"/>
  <c r="AO132" i="1"/>
  <c r="AJ132" i="1"/>
  <c r="AV132" i="1"/>
  <c r="AS126" i="1"/>
  <c r="AT126" i="1"/>
  <c r="AQ126" i="1"/>
  <c r="AL126" i="1"/>
  <c r="AI125" i="1"/>
  <c r="AI130" i="1" s="1"/>
  <c r="AL130" i="1" s="1"/>
  <c r="AO121" i="1"/>
  <c r="AJ121" i="1"/>
  <c r="AV121" i="1"/>
  <c r="AN115" i="1"/>
  <c r="AQ115" i="1" s="1"/>
  <c r="AI115" i="1"/>
  <c r="AS115" i="1" s="1"/>
  <c r="AT115" i="1" s="1"/>
  <c r="AN110" i="1"/>
  <c r="AN118" i="1" s="1"/>
  <c r="AN111" i="1"/>
  <c r="AN108" i="1" s="1"/>
  <c r="AQ111" i="1"/>
  <c r="AN109" i="1"/>
  <c r="AN117" i="1" s="1"/>
  <c r="AI111" i="1"/>
  <c r="AL111" i="1" s="1"/>
  <c r="AI112" i="1"/>
  <c r="AS112" i="1" s="1"/>
  <c r="AT112" i="1" s="1"/>
  <c r="AQ112" i="1"/>
  <c r="AS114" i="1"/>
  <c r="AT114" i="1" s="1"/>
  <c r="AQ114" i="1"/>
  <c r="AL114" i="1"/>
  <c r="AO105" i="1"/>
  <c r="AJ105" i="1"/>
  <c r="AV105" i="1"/>
  <c r="AN97" i="1"/>
  <c r="AQ97" i="1" s="1"/>
  <c r="AI98" i="1"/>
  <c r="AL98" i="1"/>
  <c r="AI97" i="1"/>
  <c r="AL97" i="1"/>
  <c r="AN92" i="1"/>
  <c r="AN90" i="1"/>
  <c r="AQ90" i="1" s="1"/>
  <c r="AD57" i="1"/>
  <c r="AF57" i="1"/>
  <c r="AN57" i="1" s="1"/>
  <c r="AQ57" i="1" s="1"/>
  <c r="AI56" i="1"/>
  <c r="AL56" i="1"/>
  <c r="AL58" i="1"/>
  <c r="AL59" i="1"/>
  <c r="AF59" i="1"/>
  <c r="AN59" i="1"/>
  <c r="AQ59" i="1" s="1"/>
  <c r="AD52" i="1"/>
  <c r="AF52" i="1"/>
  <c r="AN52" i="1"/>
  <c r="AQ52" i="1"/>
  <c r="AD50" i="1"/>
  <c r="AF50" i="1"/>
  <c r="AN50" i="1"/>
  <c r="AQ50" i="1" s="1"/>
  <c r="AD48" i="1"/>
  <c r="AF48" i="1" s="1"/>
  <c r="AN48" i="1" s="1"/>
  <c r="AQ48" i="1" s="1"/>
  <c r="AD47" i="1"/>
  <c r="AF47" i="1" s="1"/>
  <c r="AN47" i="1" s="1"/>
  <c r="AQ47" i="1" s="1"/>
  <c r="AD46" i="1"/>
  <c r="AI92" i="1" s="1"/>
  <c r="AF46" i="1"/>
  <c r="AN46" i="1"/>
  <c r="AQ46" i="1"/>
  <c r="AD45" i="1"/>
  <c r="AD44" i="1"/>
  <c r="AF44" i="1" s="1"/>
  <c r="AN44" i="1" s="1"/>
  <c r="AQ44" i="1" s="1"/>
  <c r="AD43" i="1"/>
  <c r="AI91" i="1" s="1"/>
  <c r="AF43" i="1"/>
  <c r="AN43" i="1" s="1"/>
  <c r="AQ43" i="1" s="1"/>
  <c r="AD42" i="1"/>
  <c r="AD41" i="1" s="1"/>
  <c r="AW96" i="1"/>
  <c r="AL57" i="1"/>
  <c r="AI60" i="1"/>
  <c r="AL60" i="1" s="1"/>
  <c r="AN79" i="1"/>
  <c r="AQ79" i="1" s="1"/>
  <c r="AL51" i="1"/>
  <c r="AL53" i="1"/>
  <c r="AL54" i="1"/>
  <c r="AL55" i="1"/>
  <c r="AF55" i="1"/>
  <c r="AN55" i="1"/>
  <c r="AQ55" i="1"/>
  <c r="AF54" i="1"/>
  <c r="AN54" i="1" s="1"/>
  <c r="AQ54" i="1" s="1"/>
  <c r="AF53" i="1"/>
  <c r="AN53" i="1"/>
  <c r="AQ53" i="1"/>
  <c r="AF51" i="1"/>
  <c r="AN51" i="1"/>
  <c r="AQ51" i="1" s="1"/>
  <c r="AJ41" i="1"/>
  <c r="AJ62" i="1"/>
  <c r="AQ95" i="1"/>
  <c r="AD60" i="1"/>
  <c r="AI79" i="1" s="1"/>
  <c r="AL79" i="1" s="1"/>
  <c r="AL42" i="1"/>
  <c r="AL43" i="1"/>
  <c r="AL44" i="1"/>
  <c r="AL45" i="1"/>
  <c r="AL46" i="1"/>
  <c r="AL47" i="1"/>
  <c r="AL48" i="1"/>
  <c r="AL49" i="1"/>
  <c r="AS96" i="1"/>
  <c r="AT96" i="1"/>
  <c r="AS128" i="1"/>
  <c r="AT128" i="1" s="1"/>
  <c r="AQ96" i="1"/>
  <c r="AQ128" i="1"/>
  <c r="AL95" i="1"/>
  <c r="AL96" i="1"/>
  <c r="AL128" i="1"/>
  <c r="AF61" i="1"/>
  <c r="AN61" i="1" s="1"/>
  <c r="AQ61" i="1" s="1"/>
  <c r="AO62" i="1"/>
  <c r="AS95" i="1"/>
  <c r="AT95" i="1"/>
  <c r="AN125" i="1"/>
  <c r="AN130" i="1"/>
  <c r="AL61" i="1"/>
  <c r="AL52" i="1"/>
  <c r="AS111" i="1"/>
  <c r="AT111" i="1" s="1"/>
  <c r="AQ110" i="1"/>
  <c r="AN93" i="1"/>
  <c r="AS93" i="1" s="1"/>
  <c r="AT93" i="1" s="1"/>
  <c r="AL50" i="1"/>
  <c r="AF45" i="1"/>
  <c r="AN45" i="1"/>
  <c r="AQ45" i="1" s="1"/>
  <c r="AI109" i="1"/>
  <c r="AL109" i="1" s="1"/>
  <c r="AN119" i="1"/>
  <c r="AQ119" i="1" s="1"/>
  <c r="AF60" i="1"/>
  <c r="AN132" i="1"/>
  <c r="AN78" i="1"/>
  <c r="AQ78" i="1"/>
  <c r="AN101" i="1"/>
  <c r="AQ101" i="1"/>
  <c r="AN124" i="1"/>
  <c r="AQ124" i="1" s="1"/>
  <c r="AI117" i="1"/>
  <c r="AL117" i="1" s="1"/>
  <c r="AL125" i="1"/>
  <c r="AI93" i="1"/>
  <c r="AI103" i="1" s="1"/>
  <c r="AL103" i="1" s="1"/>
  <c r="AQ92" i="1"/>
  <c r="AS125" i="1"/>
  <c r="AT125" i="1" s="1"/>
  <c r="AQ109" i="1"/>
  <c r="AQ130" i="1"/>
  <c r="AQ125" i="1"/>
  <c r="AL112" i="1"/>
  <c r="AS109" i="1"/>
  <c r="AT109" i="1" s="1"/>
  <c r="AQ132" i="1"/>
  <c r="AL41" i="1"/>
  <c r="AN77" i="1"/>
  <c r="AQ77" i="1"/>
  <c r="AN80" i="1"/>
  <c r="AQ80" i="1" s="1"/>
  <c r="AQ118" i="1" l="1"/>
  <c r="AL91" i="1"/>
  <c r="AS91" i="1"/>
  <c r="AT91" i="1" s="1"/>
  <c r="AI101" i="1"/>
  <c r="AL101" i="1" s="1"/>
  <c r="AN121" i="1"/>
  <c r="AQ108" i="1"/>
  <c r="AS130" i="1"/>
  <c r="AT130" i="1" s="1"/>
  <c r="AS117" i="1"/>
  <c r="AT117" i="1" s="1"/>
  <c r="AQ117" i="1"/>
  <c r="AF41" i="1"/>
  <c r="AN41" i="1"/>
  <c r="AI77" i="1"/>
  <c r="AL92" i="1"/>
  <c r="AI102" i="1"/>
  <c r="AL102" i="1" s="1"/>
  <c r="AS92" i="1"/>
  <c r="AT92" i="1" s="1"/>
  <c r="AQ93" i="1"/>
  <c r="AS98" i="1"/>
  <c r="AT98" i="1" s="1"/>
  <c r="AI110" i="1"/>
  <c r="AN102" i="1"/>
  <c r="AI62" i="1"/>
  <c r="AN103" i="1"/>
  <c r="AL93" i="1"/>
  <c r="AS97" i="1"/>
  <c r="AT97" i="1" s="1"/>
  <c r="AN60" i="1"/>
  <c r="AQ60" i="1" s="1"/>
  <c r="AI119" i="1"/>
  <c r="AI124" i="1"/>
  <c r="AD56" i="1"/>
  <c r="AI90" i="1"/>
  <c r="AL115" i="1"/>
  <c r="AI132" i="1"/>
  <c r="AF42" i="1"/>
  <c r="AN42" i="1" s="1"/>
  <c r="AQ42" i="1" s="1"/>
  <c r="AN100" i="1"/>
  <c r="AS79" i="1"/>
  <c r="AT79" i="1" s="1"/>
  <c r="AN89" i="1"/>
  <c r="AL62" i="1" l="1"/>
  <c r="AS124" i="1"/>
  <c r="AT124" i="1" s="1"/>
  <c r="AL124" i="1"/>
  <c r="AL90" i="1"/>
  <c r="AI89" i="1"/>
  <c r="AI100" i="1"/>
  <c r="AL100" i="1" s="1"/>
  <c r="AS77" i="1"/>
  <c r="AL77" i="1"/>
  <c r="AQ102" i="1"/>
  <c r="AS102" i="1"/>
  <c r="AT102" i="1" s="1"/>
  <c r="AS119" i="1"/>
  <c r="AT119" i="1" s="1"/>
  <c r="AL119" i="1"/>
  <c r="AS90" i="1"/>
  <c r="AT90" i="1" s="1"/>
  <c r="AS89" i="1"/>
  <c r="AT89" i="1" s="1"/>
  <c r="AN105" i="1"/>
  <c r="AQ89" i="1"/>
  <c r="AF56" i="1"/>
  <c r="AN56" i="1" s="1"/>
  <c r="AQ56" i="1" s="1"/>
  <c r="AI78" i="1"/>
  <c r="AQ100" i="1"/>
  <c r="AQ121" i="1"/>
  <c r="AS132" i="1"/>
  <c r="AT132" i="1" s="1"/>
  <c r="AL132" i="1"/>
  <c r="AS101" i="1"/>
  <c r="AT101" i="1" s="1"/>
  <c r="AD62" i="1"/>
  <c r="AF62" i="1" s="1"/>
  <c r="AS110" i="1"/>
  <c r="AT110" i="1" s="1"/>
  <c r="AI118" i="1"/>
  <c r="AL110" i="1"/>
  <c r="AI108" i="1"/>
  <c r="AQ41" i="1"/>
  <c r="AS103" i="1"/>
  <c r="AT103" i="1" s="1"/>
  <c r="AQ103" i="1"/>
  <c r="AL108" i="1" l="1"/>
  <c r="AI121" i="1"/>
  <c r="AS108" i="1"/>
  <c r="AT108" i="1" s="1"/>
  <c r="AT77" i="1"/>
  <c r="AL78" i="1"/>
  <c r="AS78" i="1"/>
  <c r="AT78" i="1" s="1"/>
  <c r="AL118" i="1"/>
  <c r="AS118" i="1"/>
  <c r="AT118" i="1" s="1"/>
  <c r="AL89" i="1"/>
  <c r="AI105" i="1"/>
  <c r="AL105" i="1" s="1"/>
  <c r="AN62" i="1"/>
  <c r="AQ62" i="1" s="1"/>
  <c r="AS100" i="1"/>
  <c r="AT100" i="1" s="1"/>
  <c r="AQ105" i="1"/>
  <c r="AS105" i="1"/>
  <c r="AT105" i="1" s="1"/>
  <c r="AI80" i="1"/>
  <c r="AV62" i="1"/>
  <c r="AL80" i="1" l="1"/>
  <c r="AV80" i="1"/>
  <c r="AS80" i="1"/>
  <c r="AT80" i="1" s="1"/>
  <c r="AL121" i="1"/>
  <c r="AS121" i="1"/>
  <c r="AT121" i="1" s="1"/>
</calcChain>
</file>

<file path=xl/sharedStrings.xml><?xml version="1.0" encoding="utf-8"?>
<sst xmlns="http://schemas.openxmlformats.org/spreadsheetml/2006/main" count="353" uniqueCount="171">
  <si>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</si>
  <si>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</si>
  <si>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</si>
  <si>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</si>
  <si>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</si>
  <si>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</si>
  <si>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</si>
  <si>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</si>
  <si>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</si>
  <si>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</si>
  <si>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</si>
  <si>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</si>
  <si>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</si>
  <si>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</si>
  <si>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</si>
  <si>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Результативні показники бюджетної програми та аналіз їх виконання: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</si>
  <si>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</si>
  <si>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</si>
  <si>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</si>
  <si>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</si>
  <si>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</si>
  <si>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Фактичні результативні показники, досягнуті за рахунок касових видатків (наданих кредитів)</t>
  </si>
  <si>
    <t>0490</t>
  </si>
  <si>
    <t xml:space="preserve">Внески до статутного капіталу суб’єктів господарювання </t>
  </si>
  <si>
    <t>розрахунково</t>
  </si>
  <si>
    <t>продукту</t>
  </si>
  <si>
    <t>ефективності</t>
  </si>
  <si>
    <t>грн</t>
  </si>
  <si>
    <t>од.</t>
  </si>
  <si>
    <t>затрат</t>
  </si>
  <si>
    <t>якості</t>
  </si>
  <si>
    <t>1.</t>
  </si>
  <si>
    <t>03356163</t>
  </si>
  <si>
    <t>(код Програмної класифікації видатків 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</si>
  <si>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</si>
  <si>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</si>
  <si>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</si>
  <si>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(код Типової  програмної класифікації видатків 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</si>
  <si>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</si>
  <si>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</si>
  <si>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Фунціональної  класифікації видатків та кредитування бюджету)</t>
  </si>
  <si>
    <t>ЗВІТ</t>
  </si>
  <si>
    <t>про виконання паспорта бюджетної програми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</si>
  <si>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</si>
  <si>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</si>
  <si>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Створення умов для сталого функціонування комунальних підприємств та надання послуг населенню</t>
  </si>
  <si>
    <t>Мета бюджетної програми</t>
  </si>
  <si>
    <t>Підтримка підприємств  комунальної форми власності</t>
  </si>
  <si>
    <t>Завдання бюджетної програми</t>
  </si>
  <si>
    <t>Завдання</t>
  </si>
  <si>
    <t>4.</t>
  </si>
  <si>
    <t>5.</t>
  </si>
  <si>
    <t xml:space="preserve">Видатки (надані кредити з бюджету) та напрями використання бюджетних коштів за бюджетною програмою </t>
  </si>
  <si>
    <t>Касові видатки (надані кредити з бюджету)</t>
  </si>
  <si>
    <t>1.1</t>
  </si>
  <si>
    <t>2.1</t>
  </si>
  <si>
    <t>2.2</t>
  </si>
  <si>
    <t xml:space="preserve">9. </t>
  </si>
  <si>
    <t>8.</t>
  </si>
  <si>
    <t>гривень</t>
  </si>
  <si>
    <t>Видатки (надані кредити) на реалізацію місцевих/ 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</si>
  <si>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</si>
  <si>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Внески до статутного капіталу міського комунального підприємства  "Хмельницькводоканал"</t>
  </si>
  <si>
    <t>Управління комунальної інфраструктури Хмельницької міської ради</t>
  </si>
  <si>
    <t>рішення сесії міської ради</t>
  </si>
  <si>
    <t xml:space="preserve">співвідношення суми поповнення статутного капіталу до розміру статутного капіталу на початок року </t>
  </si>
  <si>
    <t>Начальник відділу бухгалтерського обліку та звітності - головний бухгалтер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</si>
  <si>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</si>
  <si>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</si>
  <si>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</si>
  <si>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</si>
  <si>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2.3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</si>
  <si>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</si>
  <si>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</si>
  <si>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</si>
  <si>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Василь КАБАЛЬСЬКИЙ</t>
  </si>
  <si>
    <t>(Власне ім'я, ПРІЗВИЩЕ)</t>
  </si>
  <si>
    <t>Наталія ФУР'ЯНОВА</t>
  </si>
  <si>
    <t>9.1. Аналіз показників бюджетної програми</t>
  </si>
  <si>
    <t>Напрями використання бюджетних коштів*</t>
  </si>
  <si>
    <t>відс.</t>
  </si>
  <si>
    <t>Внески до статутного капіталу комунального підприємства по зеленому будівництву і благоустрою міста</t>
  </si>
  <si>
    <t xml:space="preserve">Заступник директора департаменту інфраструктури міста – начальник управління комунальної інфраструктури </t>
  </si>
  <si>
    <t>обсяг видатків, в т. ч.:</t>
  </si>
  <si>
    <t>грн.</t>
  </si>
  <si>
    <t xml:space="preserve">комерційна пропозиція </t>
  </si>
  <si>
    <t xml:space="preserve">продукту </t>
  </si>
  <si>
    <t>Пояснення: виникла економія коштів.</t>
  </si>
  <si>
    <t>3.1</t>
  </si>
  <si>
    <t>Програма підтримки і розвитку міського комунального підприємства «Хмельницькводоканал» на 2023-2027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</si>
  <si>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</si>
  <si>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Разом </t>
  </si>
  <si>
    <t xml:space="preserve">обсяг видатків на придбання  матеріалів, необхідних для виконання робіт з ремонту мереж водопостачання та водовідведення </t>
  </si>
  <si>
    <t xml:space="preserve">кількість матеріалів, необхідних для виконання робіт з ремонту мереж водопостачання та водовідведення, які планується придбати </t>
  </si>
  <si>
    <t xml:space="preserve">середні витрати на придбання 1 од. матеріалів, необхідних для виконання робіт з ремонту мереж водопостачання та водовідведення </t>
  </si>
  <si>
    <t>Внески до статутного капіталу комунального підприємства по будівництву, ремонту та експлуатації доріг</t>
  </si>
  <si>
    <t>місцевого бюджету на 01.01.2026 року</t>
  </si>
  <si>
    <t>Завдання 1. Поповнення статутного капіталу для функціонування міського комунального підприємства  "Хмельницькводоканал"</t>
  </si>
  <si>
    <t>Завдання 2. Поповнення статутного капіталу для функціонування комунального підприємства по будівництву, ремонту та експлуатації доріг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</si>
  <si>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</si>
  <si>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</si>
  <si>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</si>
  <si>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</si>
  <si>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</si>
  <si>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</si>
  <si>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</si>
  <si>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</si>
  <si>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</si>
  <si>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</si>
  <si>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</si>
  <si>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</si>
  <si>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</si>
  <si>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</t>
  </si>
  <si>
    <t xml:space="preserve">Нове будівництво артезіанських свердловин першого підйому Чернелівського водозабору майданчик № 1, майданчик № 2 в с. Чернелівка Красилівської міської ОТГ Хмельницької області. Проєктні роботи </t>
  </si>
  <si>
    <t xml:space="preserve">Придбання моноблочного насосного агрегату </t>
  </si>
  <si>
    <t xml:space="preserve">Придбання трансформатора TM 630 </t>
  </si>
  <si>
    <t>Придбання клапану зворотньо-поворотного типу чавунний з важелем та противагою DN 600 PN16</t>
  </si>
  <si>
    <t>Придбання засувки, чавунної, фланцевої DN 600 PN16 з електроприводом</t>
  </si>
  <si>
    <t>Придбання засувки шиберного типу, чавунної DN 400 PN10 зі штурвалом</t>
  </si>
  <si>
    <t>Реконструкція ділянки каналізаційної мережі від ж.б. № 3 та № 3/1 по вул. Січових Стрільців з переходом даної вулиці в м. Хмельницькому</t>
  </si>
  <si>
    <t>Реконструкція напірного каналізаційного колектора по вул.Північна в м.Хмельницький</t>
  </si>
  <si>
    <t>Реконструкція самопливної  каналізаційної мережі по вул.С.Бандери,22 в м.Хмельницький</t>
  </si>
  <si>
    <t>Придбання засувки шиберно-ножевої міжфланцевої для каналізації DN 100 PN10 в комплекті з маховиком (4 од.)</t>
  </si>
  <si>
    <t>Придбання засувки шиберно-ножевої міжфланцевої для каналізації DN 150 PN10 в комплекті з маховиком (4 од.)</t>
  </si>
  <si>
    <t>Придбання засувки шиберно-ножевої міжфланцевої для каналізації DN 200 PN10 в комплекті з маховиком (3 од.)</t>
  </si>
  <si>
    <t>Придбання засувки шиберно-ножевої міжфланцевої для каналізації DN 250 PN10 в комплекті з маховиком (3 од.)</t>
  </si>
  <si>
    <t>Придбання засувки шиберно-ножевої міжфланцевої для каналізації DN 300 PN10 в комплекті з маховиком (2 од.)</t>
  </si>
  <si>
    <t>Будівництво дощоприймача на колекторі зливової каналізації за адресою вул. Кармелюка, 5-А в м. Хмельницькому. Черга 1 - водовипуск.</t>
  </si>
  <si>
    <t>Придбання термос-бункера</t>
  </si>
  <si>
    <t>Придбання спеціалізованої техніки - машини Karcher MIC 42 з навісним обладнанням та додатковими приналежностями (2 од.)</t>
  </si>
  <si>
    <t>Придбання спеціалізованої комунальної техніки - комунальна машина Karcher MIC 42 з навісним обладнанням</t>
  </si>
  <si>
    <t>Завдання 1. Поповнення статутного капіталу для функціонування міського комунального підприємства "Хмельницькводоканал"</t>
  </si>
  <si>
    <t>обсяг видатків на придбання обладнання для господарської діяльності</t>
  </si>
  <si>
    <t>обсяг видатків на виконання робіт з реконструкції ділянки каналізаційної мережі, напірного каналізаційного колектора</t>
  </si>
  <si>
    <t>кількість об'єктів, для яких планується здійснити здійснити проектні роботи</t>
  </si>
  <si>
    <t>кошторис</t>
  </si>
  <si>
    <t xml:space="preserve">кількість обладнання для господарської діяльності, які планується придбати </t>
  </si>
  <si>
    <t>кількість об'єктів, для яких планується здійснити реконструкцію ділянки каналізаційної мережі</t>
  </si>
  <si>
    <t>специфікація, рахунок-фактура</t>
  </si>
  <si>
    <t xml:space="preserve">середні витрати на проектні роботи для 1 об'єкта будівництва ділянки водопроводу </t>
  </si>
  <si>
    <t>середні витрати на придбання 1 од. обладнання для господарської діяльності</t>
  </si>
  <si>
    <t xml:space="preserve">витрати на реконструкцію ділянки каналізаційної мережі на 1 об'єкті </t>
  </si>
  <si>
    <t>зведений кошторис</t>
  </si>
  <si>
    <t>обсяг видатків на будівництво дощоприймача на колекторі зливової каналізації</t>
  </si>
  <si>
    <t>обсяг видатків на придбання термос-бункера</t>
  </si>
  <si>
    <t>обсяг видатків на придбання машини Karcher MIC 42 з навісним обладнанням у ромірі 30% від суми договору, які здійснюються за рахунок бюджетних коштів (2 од.)</t>
  </si>
  <si>
    <t>повна вартість машини Karcher MIC 42  відповідно до договору (2 од.)</t>
  </si>
  <si>
    <t>договір зі змінами</t>
  </si>
  <si>
    <t>кількість об'єктів, для яких планується  будівництво дощоприймача на колекторі зливової каналізації</t>
  </si>
  <si>
    <t>кількість спеціалізованої техніки, що планується придбати</t>
  </si>
  <si>
    <t>комерційна пропозиція / договір зі змінами</t>
  </si>
  <si>
    <t xml:space="preserve">витрати на будівництво дощоприймача на колекторі зливової каналізації на 1 об'єкті </t>
  </si>
  <si>
    <t>витрати на придбання 1 од. спеціалізованої техніки (термос-бункера)</t>
  </si>
  <si>
    <t xml:space="preserve">середні витрати на придбання 1 машини Karcher MIC 42 відповідно до умов договору, які здійснюються за рахунок бюджетних коштів  </t>
  </si>
  <si>
    <t xml:space="preserve">обсяг видатків на придбання спеціалізованої техніки - комунальної машини Karcher MIC 42 з навісним обладнанням у ромірі 30% від суми договору, які здійснюються за рахунок бюджетних коштів  </t>
  </si>
  <si>
    <t>повна вартість спеціалізованої техніки відповідно до договору поставки</t>
  </si>
  <si>
    <t xml:space="preserve">кількість спеціалізованої техніки, що планується придбати </t>
  </si>
  <si>
    <t>договір поставки</t>
  </si>
  <si>
    <t xml:space="preserve">витрати на придбання 1 од. спеціалізованої техніки відповідно до умов договору поставки, які здійснюються за рахунок бюджетних коштів   </t>
  </si>
  <si>
    <t>Завдання 3. Поповнення статутного капіталу для функціонування комунального підприємства по зеленому будівництву і благоустрою міста</t>
  </si>
  <si>
    <t>обсяг видатків на виконання робіт з будівництва ділянки водопроводу (проектні роботи)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</si>
  <si>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</si>
  <si>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економія коштів.</t>
  </si>
  <si>
    <t>розбіжності відсутні.</t>
  </si>
  <si>
    <t>Бюджетна програма виконана, виникла економія коштів (освоєння коштів становить 95 % до затверджених призначень в 2025 р,).</t>
  </si>
  <si>
    <t>2256400000</t>
  </si>
  <si>
    <t>Пояснення: п. 1.1,  1.3, 1.6, 1.9 - виникла економія коштів, 1.8 - економія коштів за рахунок виключення з кошторисної документації коштів на покриття ризиків, використання сталевих труб, які були на складі підприємства, економія на вартості матеріальних ресурсів (збірні залізобетонні елементи, запірна арматура та частково використовувалися власні сипучі матеріали - пісок та відсів).</t>
  </si>
  <si>
    <t>п. 1 - проєктні роботи виконані, виникла економія; 
п. 2, 3 виникла економія коштів по придбанню обладнання (трансформатора TM 630) та матеріалів (засувки шиберного типу, чавунної DN 400 PN10 зі штурвалом); 
п. 4 - 1) реконструкція напірного каналізаційного колектора по вул. Північна - економія коштів за рахунок виключення з кошторисної документації коштів на покриття ризиків, використання сталевих труб, які були на складі підприємства, економія на вартості матеріальних ресурсів (збірні залізобетонні елементи, запірна арматура та частково використовувалися власні сипучі матеріали - пісок та відсів, 2) реконструкція самопливної  каналізаційної мережі по вул.С.Бандери,22 - економія коштів відповідно до фактичного виконання робіт.</t>
  </si>
  <si>
    <t xml:space="preserve">зміни у середніх витратах у зв'язку з економією коштів. </t>
  </si>
  <si>
    <t xml:space="preserve">Аналіз стану виконання результативних показників: по завданнях 1, 2 в показниках затрат виникла економія коштів, інші результативні показники виконані по всіх завданнях. </t>
  </si>
  <si>
    <t>зміни в показнику в зв'язку з економією коштів.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</si>
</sst>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55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4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21" fillId="0" borderId="0"/>
    <xf numFmtId="0" fontId="1" fillId="0" borderId="0"/>
    <xf numFmtId="0" fontId="2" fillId="0" borderId="0"/>
    <xf numFmtId="0" fontId="6" fillId="0" borderId="0">
      <alignment horizontal="left"/>
    </xf>
    <xf numFmtId="0" fontId="6" fillId="0" borderId="0">
      <alignment horizontal="left"/>
    </xf>
    <xf numFmtId="0" fontId="2" fillId="0" borderId="0"/>
  </cellStyleXfs>
  <cellXfs count="278">
    <xf numFmtId="0" fontId="0" fillId="0" borderId="0" xfId="0"/>
    <xf numFmtId="0" fontId="4" fillId="0" borderId="0" xfId="12" applyFont="1" applyAlignment="1"/>
    <xf numFmtId="0" fontId="5" fillId="0" borderId="0" xfId="0" applyFont="1" applyAlignment="1">
      <alignment horizontal="left"/>
    </xf>
    <xf numFmtId="0" fontId="3" fillId="0" borderId="0" xfId="11" applyFont="1" applyAlignment="1"/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/>
    <xf numFmtId="0" fontId="12" fillId="0" borderId="0" xfId="0" applyFont="1"/>
    <xf numFmtId="0" fontId="12" fillId="0" borderId="0" xfId="0" applyFont="1" applyBorder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12" applyFont="1" applyBorder="1" applyAlignment="1">
      <alignment vertical="top" wrapText="1"/>
    </xf>
    <xf numFmtId="0" fontId="3" fillId="0" borderId="0" xfId="12" applyFont="1" applyBorder="1" applyAlignment="1">
      <alignment wrapText="1"/>
    </xf>
    <xf numFmtId="0" fontId="5" fillId="0" borderId="0" xfId="12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0" fontId="3" fillId="0" borderId="0" xfId="12" applyFont="1" applyAlignment="1">
      <alignment horizontal="center"/>
    </xf>
    <xf numFmtId="0" fontId="3" fillId="0" borderId="0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0" xfId="12" applyFont="1" applyFill="1" applyBorder="1" applyAlignment="1" applyProtection="1">
      <alignment vertical="center" wrapText="1"/>
    </xf>
    <xf numFmtId="0" fontId="3" fillId="0" borderId="0" xfId="12" applyFont="1"/>
    <xf numFmtId="0" fontId="3" fillId="0" borderId="0" xfId="12" applyFont="1" applyBorder="1"/>
    <xf numFmtId="0" fontId="3" fillId="0" borderId="0" xfId="11" applyFont="1" applyBorder="1" applyAlignment="1"/>
    <xf numFmtId="0" fontId="3" fillId="0" borderId="0" xfId="11" applyFont="1" applyAlignment="1">
      <alignment horizontal="center"/>
    </xf>
    <xf numFmtId="0" fontId="3" fillId="0" borderId="0" xfId="11" applyFont="1" applyBorder="1" applyAlignment="1">
      <alignment vertical="center" wrapText="1"/>
    </xf>
    <xf numFmtId="0" fontId="9" fillId="0" borderId="0" xfId="7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0" xfId="10" applyFont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top"/>
    </xf>
    <xf numFmtId="0" fontId="3" fillId="0" borderId="0" xfId="12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2" xfId="0" applyNumberFormat="1" applyFont="1" applyBorder="1" applyAlignment="1">
      <alignment vertical="center" wrapText="1"/>
    </xf>
    <xf numFmtId="4" fontId="12" fillId="0" borderId="0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1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9" fillId="0" borderId="3" xfId="0" applyNumberFormat="1" applyFont="1" applyBorder="1" applyAlignment="1">
      <alignment horizontal="center" vertical="center" wrapText="1"/>
    </xf>
    <xf numFmtId="0" fontId="17" fillId="0" borderId="0" xfId="0" applyFont="1" applyBorder="1"/>
    <xf numFmtId="4" fontId="9" fillId="0" borderId="4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12" applyFont="1" applyFill="1" applyBorder="1" applyAlignment="1" applyProtection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1" fillId="2" borderId="0" xfId="0" applyFont="1" applyFill="1"/>
    <xf numFmtId="0" fontId="0" fillId="2" borderId="0" xfId="0" applyFill="1" applyAlignment="1">
      <alignment horizontal="left"/>
    </xf>
    <xf numFmtId="0" fontId="3" fillId="2" borderId="0" xfId="12" applyFont="1" applyFill="1" applyBorder="1" applyAlignment="1" applyProtection="1">
      <alignment vertical="center" wrapText="1"/>
    </xf>
    <xf numFmtId="0" fontId="3" fillId="2" borderId="0" xfId="11" applyFont="1" applyFill="1" applyAlignment="1"/>
    <xf numFmtId="2" fontId="11" fillId="2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wrapText="1"/>
    </xf>
    <xf numFmtId="4" fontId="10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vertical="center"/>
    </xf>
    <xf numFmtId="0" fontId="3" fillId="0" borderId="0" xfId="5" applyFont="1" applyBorder="1" applyAlignment="1">
      <alignment vertical="center" wrapText="1"/>
    </xf>
    <xf numFmtId="49" fontId="3" fillId="0" borderId="0" xfId="6" applyNumberFormat="1" applyFont="1" applyBorder="1" applyAlignment="1">
      <alignment vertical="center" wrapText="1"/>
    </xf>
    <xf numFmtId="49" fontId="3" fillId="0" borderId="0" xfId="5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12" fillId="0" borderId="0" xfId="0" applyNumberFormat="1" applyFont="1" applyBorder="1"/>
    <xf numFmtId="4" fontId="9" fillId="2" borderId="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8" fillId="0" borderId="0" xfId="12" applyFont="1" applyBorder="1" applyAlignment="1"/>
    <xf numFmtId="0" fontId="8" fillId="0" borderId="0" xfId="12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8" fillId="0" borderId="0" xfId="12" applyFont="1" applyBorder="1" applyAlignment="1">
      <alignment horizontal="center"/>
    </xf>
    <xf numFmtId="0" fontId="18" fillId="0" borderId="0" xfId="0" applyFont="1" applyAlignment="1">
      <alignment horizontal="center"/>
    </xf>
    <xf numFmtId="4" fontId="9" fillId="0" borderId="1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20" fillId="0" borderId="0" xfId="12" applyFont="1"/>
    <xf numFmtId="0" fontId="9" fillId="0" borderId="0" xfId="0" applyFont="1" applyBorder="1"/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0" borderId="0" xfId="0" applyFont="1"/>
    <xf numFmtId="0" fontId="9" fillId="2" borderId="0" xfId="0" applyFont="1" applyFill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3" fillId="0" borderId="1" xfId="11" applyFont="1" applyBorder="1" applyAlignment="1">
      <alignment vertical="center" wrapText="1"/>
    </xf>
    <xf numFmtId="0" fontId="3" fillId="0" borderId="1" xfId="1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9" fontId="3" fillId="0" borderId="3" xfId="5" applyNumberFormat="1" applyFont="1" applyBorder="1" applyAlignment="1">
      <alignment vertical="center" wrapText="1"/>
    </xf>
    <xf numFmtId="49" fontId="3" fillId="0" borderId="2" xfId="5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9" fontId="3" fillId="0" borderId="3" xfId="6" applyNumberFormat="1" applyFont="1" applyBorder="1" applyAlignment="1">
      <alignment vertical="center" wrapText="1"/>
    </xf>
    <xf numFmtId="49" fontId="3" fillId="0" borderId="2" xfId="6" applyNumberFormat="1" applyFont="1" applyBorder="1" applyAlignment="1">
      <alignment vertical="center" wrapText="1"/>
    </xf>
    <xf numFmtId="0" fontId="3" fillId="0" borderId="3" xfId="5" applyFont="1" applyBorder="1" applyAlignment="1">
      <alignment vertical="center" wrapText="1"/>
    </xf>
    <xf numFmtId="0" fontId="3" fillId="0" borderId="2" xfId="5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vertical="center" wrapText="1"/>
    </xf>
    <xf numFmtId="0" fontId="8" fillId="0" borderId="5" xfId="0" applyNumberFormat="1" applyFont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0" xfId="12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7" applyFont="1" applyFill="1" applyBorder="1" applyAlignment="1">
      <alignment vertical="center" wrapText="1"/>
    </xf>
    <xf numFmtId="0" fontId="8" fillId="0" borderId="10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9" xfId="12" applyFont="1" applyBorder="1" applyAlignment="1">
      <alignment horizontal="center" vertical="top" wrapText="1"/>
    </xf>
    <xf numFmtId="49" fontId="8" fillId="0" borderId="10" xfId="12" applyNumberFormat="1" applyFont="1" applyBorder="1" applyAlignment="1">
      <alignment horizontal="center"/>
    </xf>
    <xf numFmtId="0" fontId="8" fillId="0" borderId="10" xfId="12" applyFont="1" applyBorder="1" applyAlignment="1">
      <alignment horizontal="center" wrapText="1"/>
    </xf>
    <xf numFmtId="0" fontId="5" fillId="0" borderId="0" xfId="12" applyFont="1" applyBorder="1" applyAlignment="1">
      <alignment horizontal="center" vertical="top" wrapText="1"/>
    </xf>
    <xf numFmtId="0" fontId="3" fillId="0" borderId="0" xfId="12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12" applyFont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12" applyFont="1" applyFill="1" applyBorder="1" applyAlignment="1" applyProtection="1">
      <alignment horizontal="left" wrapText="1"/>
    </xf>
    <xf numFmtId="0" fontId="3" fillId="0" borderId="10" xfId="12" applyFont="1" applyBorder="1" applyAlignment="1">
      <alignment horizontal="center"/>
    </xf>
    <xf numFmtId="0" fontId="3" fillId="0" borderId="3" xfId="11" applyFont="1" applyBorder="1" applyAlignment="1">
      <alignment horizontal="left" vertical="center" wrapText="1"/>
    </xf>
    <xf numFmtId="0" fontId="3" fillId="0" borderId="2" xfId="11" applyFont="1" applyBorder="1" applyAlignment="1">
      <alignment horizontal="left" vertical="center" wrapText="1"/>
    </xf>
    <xf numFmtId="0" fontId="3" fillId="0" borderId="5" xfId="11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9" fillId="0" borderId="1" xfId="7" applyFont="1" applyFill="1" applyBorder="1" applyAlignment="1">
      <alignment horizontal="left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0" fontId="7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3" fontId="19" fillId="2" borderId="5" xfId="0" applyNumberFormat="1" applyFont="1" applyFill="1" applyBorder="1"/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</cellXfs>
  <cellStyles count="13">
    <cellStyle name="Звичайний" xfId="0" builtinId="0"/>
    <cellStyle name="Звичайний 2 2" xfId="1"/>
    <cellStyle name="Звичайний 21" xfId="2"/>
    <cellStyle name="Звичайний 21 2 3 2" xfId="3"/>
    <cellStyle name="Звичайний 21 2 3 2 3 2 2" xfId="4"/>
    <cellStyle name="Звичайний 21 2 3 2 3 2 2 2" xfId="5"/>
    <cellStyle name="Звичайний 21 2 3 2 3 2 2 2 2" xfId="6"/>
    <cellStyle name="Звичайний 27 3 2" xfId="7"/>
    <cellStyle name="Обычный 3" xfId="8"/>
    <cellStyle name="Обычный 4 3" xfId="9"/>
    <cellStyle name="Обычный_Лист1" xfId="10"/>
    <cellStyle name="Обычный_Паспорт_Звіт 2012 остання сесія 2" xfId="11"/>
    <cellStyle name="Обычный_Шаблон паспорта" xfId="12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56"/>
  <sheetViews>
    <sheetView tabSelected="1" view="pageBreakPreview" zoomScaleNormal="100" zoomScaleSheetLayoutView="100" workbookViewId="0">
      <selection activeCell="AW43" sqref="AW43:AY51"/>
    </sheetView>
  </sheetViews>
  <sheetFormatPr defaultRowHeight="15" x14ac:dyDescent="0.25"/>
  <cols>
    <col min="1" max="1" width="5.42578125" style="4" customWidth="1"/>
    <col min="2" max="2" width="14.42578125" style="4" customWidth="1"/>
    <col min="3" max="3" width="11.5703125" style="4" customWidth="1"/>
    <col min="4" max="4" width="10.28515625" style="4" customWidth="1"/>
    <col min="5" max="5" width="12.42578125" style="4" customWidth="1"/>
    <col min="6" max="13" width="0.85546875" style="4" hidden="1" customWidth="1"/>
    <col min="14" max="27" width="2.7109375" style="4" hidden="1" customWidth="1"/>
    <col min="28" max="28" width="2.140625" style="4" hidden="1" customWidth="1"/>
    <col min="29" max="29" width="12" style="4" customWidth="1"/>
    <col min="30" max="30" width="15.140625" style="4" customWidth="1"/>
    <col min="31" max="31" width="14.7109375" style="4" hidden="1" customWidth="1"/>
    <col min="32" max="32" width="15.42578125" style="4" customWidth="1"/>
    <col min="33" max="33" width="5.85546875" style="4" customWidth="1"/>
    <col min="34" max="34" width="6.28515625" style="4" customWidth="1"/>
    <col min="35" max="35" width="7.28515625" style="81" customWidth="1"/>
    <col min="36" max="36" width="7.85546875" style="81" customWidth="1"/>
    <col min="37" max="37" width="8" style="4" hidden="1" customWidth="1"/>
    <col min="38" max="38" width="15.42578125" style="4" customWidth="1"/>
    <col min="39" max="39" width="10.42578125" style="4" customWidth="1"/>
    <col min="40" max="40" width="15.7109375" style="4" customWidth="1"/>
    <col min="41" max="42" width="15" style="4" hidden="1" customWidth="1"/>
    <col min="43" max="43" width="15.7109375" style="69" customWidth="1"/>
    <col min="44" max="44" width="10.42578125" style="4" customWidth="1"/>
    <col min="45" max="45" width="15" style="4" customWidth="1"/>
    <col min="46" max="46" width="14.85546875" style="4" customWidth="1"/>
    <col min="47" max="47" width="10.7109375" style="4" customWidth="1"/>
    <col min="48" max="48" width="9.140625" style="4"/>
    <col min="49" max="49" width="12" style="4" bestFit="1" customWidth="1"/>
    <col min="50" max="16384" width="9.140625" style="4"/>
  </cols>
  <sheetData>
    <row r="1" spans="1:73" x14ac:dyDescent="0.25">
      <c r="AL1" s="1" t="s">
        <v>5</v>
      </c>
    </row>
    <row r="2" spans="1:73" x14ac:dyDescent="0.25">
      <c r="AL2" s="1" t="s">
        <v>2</v>
      </c>
    </row>
    <row r="3" spans="1:73" x14ac:dyDescent="0.25">
      <c r="AL3" s="1" t="s">
        <v>3</v>
      </c>
    </row>
    <row r="4" spans="1:73" x14ac:dyDescent="0.25">
      <c r="AL4" s="2" t="s">
        <v>4</v>
      </c>
    </row>
    <row r="5" spans="1:73" x14ac:dyDescent="0.25">
      <c r="AL5" s="2" t="s">
        <v>67</v>
      </c>
    </row>
    <row r="6" spans="1:73" ht="8.25" customHeight="1" x14ac:dyDescent="0.25"/>
    <row r="7" spans="1:73" x14ac:dyDescent="0.25">
      <c r="AD7" s="13"/>
      <c r="AE7" s="13"/>
      <c r="AF7" s="13"/>
      <c r="AG7" s="13"/>
      <c r="AH7" s="30" t="s">
        <v>41</v>
      </c>
      <c r="AK7" s="9"/>
      <c r="AM7" s="13"/>
    </row>
    <row r="8" spans="1:73" ht="15.75" x14ac:dyDescent="0.25">
      <c r="AC8" s="15"/>
      <c r="AD8" s="249" t="s">
        <v>42</v>
      </c>
      <c r="AE8" s="249"/>
      <c r="AF8" s="249"/>
      <c r="AG8" s="249"/>
      <c r="AH8" s="249"/>
      <c r="AI8" s="249"/>
      <c r="AJ8" s="249"/>
      <c r="AK8" s="249"/>
      <c r="AL8" s="249"/>
      <c r="AM8" s="249"/>
    </row>
    <row r="9" spans="1:73" ht="15.75" x14ac:dyDescent="0.25">
      <c r="AC9" s="29"/>
      <c r="AD9" s="255" t="s">
        <v>96</v>
      </c>
      <c r="AE9" s="255"/>
      <c r="AF9" s="255"/>
      <c r="AG9" s="255"/>
      <c r="AH9" s="255"/>
      <c r="AI9" s="255"/>
      <c r="AJ9" s="255"/>
      <c r="AK9" s="255"/>
      <c r="AL9" s="255"/>
      <c r="AM9" s="255"/>
    </row>
    <row r="11" spans="1:73" ht="13.5" customHeight="1" x14ac:dyDescent="0.25"/>
    <row r="12" spans="1:73" ht="21.75" customHeight="1" x14ac:dyDescent="0.25">
      <c r="A12" s="22" t="s">
        <v>31</v>
      </c>
      <c r="B12" s="220">
        <v>1400000</v>
      </c>
      <c r="C12" s="220"/>
      <c r="D12" s="105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220" t="s">
        <v>63</v>
      </c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108"/>
      <c r="AP12" s="108"/>
      <c r="AQ12" s="109"/>
      <c r="AR12" s="233" t="s">
        <v>32</v>
      </c>
      <c r="AS12" s="233"/>
      <c r="AT12" s="23"/>
      <c r="AU12" s="23"/>
      <c r="AV12" s="23"/>
      <c r="AW12" s="23"/>
      <c r="AZ12" s="23"/>
    </row>
    <row r="13" spans="1:73" ht="41.25" customHeight="1" x14ac:dyDescent="0.25">
      <c r="A13" s="24"/>
      <c r="B13" s="226" t="s">
        <v>33</v>
      </c>
      <c r="C13" s="226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2" t="s">
        <v>34</v>
      </c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50"/>
      <c r="AP13" s="50"/>
      <c r="AQ13" s="24"/>
      <c r="AR13" s="231" t="s">
        <v>35</v>
      </c>
      <c r="AS13" s="231"/>
      <c r="AT13" s="23"/>
      <c r="AU13" s="23"/>
      <c r="AV13" s="23"/>
      <c r="AW13" s="23"/>
      <c r="AZ13" s="23"/>
    </row>
    <row r="14" spans="1:73" x14ac:dyDescent="0.25">
      <c r="A14" s="24"/>
      <c r="B14" s="23"/>
      <c r="C14" s="23"/>
      <c r="D14" s="28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82"/>
      <c r="AJ14" s="82"/>
      <c r="AK14" s="23"/>
      <c r="AL14" s="23"/>
      <c r="AM14" s="23"/>
      <c r="AN14" s="23"/>
      <c r="AO14" s="23"/>
      <c r="AP14" s="23"/>
      <c r="AQ14" s="24"/>
      <c r="AR14" s="23"/>
      <c r="AS14" s="23"/>
      <c r="AT14" s="23"/>
      <c r="AU14" s="23"/>
      <c r="AV14" s="23"/>
      <c r="AW14" s="23"/>
      <c r="AZ14" s="23"/>
    </row>
    <row r="15" spans="1:73" ht="17.25" customHeight="1" x14ac:dyDescent="0.25">
      <c r="A15" s="22" t="s">
        <v>0</v>
      </c>
      <c r="B15" s="220">
        <v>14100000</v>
      </c>
      <c r="C15" s="220"/>
      <c r="D15" s="105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220" t="s">
        <v>63</v>
      </c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108"/>
      <c r="AP15" s="108"/>
      <c r="AQ15" s="109"/>
      <c r="AR15" s="233" t="s">
        <v>32</v>
      </c>
      <c r="AS15" s="233"/>
      <c r="AT15" s="23"/>
      <c r="AU15" s="23"/>
      <c r="AV15" s="28"/>
      <c r="AW15" s="28"/>
      <c r="AX15" s="6"/>
      <c r="AY15" s="6"/>
      <c r="AZ15" s="28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ht="40.5" customHeight="1" x14ac:dyDescent="0.25">
      <c r="A16" s="24"/>
      <c r="B16" s="226" t="s">
        <v>33</v>
      </c>
      <c r="C16" s="226"/>
      <c r="D16" s="27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2" t="s">
        <v>36</v>
      </c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50"/>
      <c r="AP16" s="50"/>
      <c r="AQ16" s="24"/>
      <c r="AR16" s="231" t="s">
        <v>35</v>
      </c>
      <c r="AS16" s="231"/>
      <c r="AT16" s="23"/>
      <c r="AU16" s="23"/>
      <c r="AV16" s="28"/>
      <c r="AW16" s="28"/>
      <c r="AX16" s="6"/>
      <c r="AY16" s="6"/>
      <c r="AZ16" s="28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x14ac:dyDescent="0.25">
      <c r="A17" s="24"/>
      <c r="B17" s="23"/>
      <c r="C17" s="23"/>
      <c r="D17" s="28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J17" s="82"/>
      <c r="AK17" s="23"/>
      <c r="AL17" s="23"/>
      <c r="AM17" s="23"/>
      <c r="AN17" s="23"/>
      <c r="AO17" s="23"/>
      <c r="AP17" s="23"/>
      <c r="AQ17" s="24"/>
      <c r="AR17" s="23"/>
      <c r="AS17" s="23"/>
      <c r="AT17" s="23"/>
      <c r="AU17" s="23"/>
      <c r="AV17" s="28"/>
      <c r="AW17" s="28"/>
      <c r="AX17" s="6"/>
      <c r="AY17" s="6"/>
      <c r="AZ17" s="28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ht="32.25" customHeight="1" x14ac:dyDescent="0.25">
      <c r="A18" s="22" t="s">
        <v>1</v>
      </c>
      <c r="B18" s="220">
        <v>1417670</v>
      </c>
      <c r="C18" s="220"/>
      <c r="D18" s="105"/>
      <c r="E18" s="220">
        <v>7670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105"/>
      <c r="AE18" s="105"/>
      <c r="AF18" s="227" t="s">
        <v>22</v>
      </c>
      <c r="AG18" s="227"/>
      <c r="AH18" s="13"/>
      <c r="AI18" s="228" t="s">
        <v>23</v>
      </c>
      <c r="AJ18" s="228"/>
      <c r="AK18" s="228"/>
      <c r="AL18" s="228"/>
      <c r="AM18" s="228"/>
      <c r="AN18" s="228"/>
      <c r="AO18" s="106"/>
      <c r="AP18" s="106"/>
      <c r="AQ18" s="106"/>
      <c r="AR18" s="224" t="s">
        <v>165</v>
      </c>
      <c r="AS18" s="225"/>
      <c r="AT18" s="26"/>
      <c r="AU18" s="26"/>
      <c r="AV18" s="28"/>
      <c r="AW18" s="28"/>
      <c r="AX18" s="6"/>
      <c r="AY18" s="6"/>
      <c r="AZ18" s="28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ht="51" customHeight="1" x14ac:dyDescent="0.25">
      <c r="A19" s="23"/>
      <c r="B19" s="226" t="s">
        <v>33</v>
      </c>
      <c r="C19" s="226"/>
      <c r="D19" s="27"/>
      <c r="E19" s="229" t="s">
        <v>37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7"/>
      <c r="AE19" s="27"/>
      <c r="AF19" s="229" t="s">
        <v>40</v>
      </c>
      <c r="AG19" s="229"/>
      <c r="AI19" s="230" t="s">
        <v>38</v>
      </c>
      <c r="AJ19" s="230"/>
      <c r="AK19" s="230"/>
      <c r="AL19" s="230"/>
      <c r="AM19" s="230"/>
      <c r="AN19" s="230"/>
      <c r="AO19" s="51"/>
      <c r="AP19" s="51"/>
      <c r="AQ19" s="51"/>
      <c r="AR19" s="231" t="s">
        <v>39</v>
      </c>
      <c r="AS19" s="231"/>
      <c r="AT19" s="25"/>
      <c r="AU19" s="25"/>
      <c r="AV19" s="25"/>
      <c r="AW19" s="25"/>
      <c r="AX19" s="6"/>
      <c r="AY19" s="6"/>
      <c r="AZ19" s="28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ht="12" customHeight="1" x14ac:dyDescent="0.25"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5.75" x14ac:dyDescent="0.25">
      <c r="A21" s="31" t="s">
        <v>50</v>
      </c>
      <c r="B21" s="250" t="s">
        <v>43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3"/>
      <c r="AU21" s="23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ht="15.75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20"/>
      <c r="AJ22" s="120"/>
      <c r="AK22" s="119"/>
      <c r="AL22" s="119"/>
      <c r="AM22" s="119"/>
      <c r="AN22" s="119"/>
      <c r="AO22" s="119"/>
      <c r="AP22" s="119"/>
      <c r="AQ22" s="121"/>
      <c r="AR22" s="122"/>
      <c r="AS22" s="122"/>
      <c r="AT22" s="28"/>
      <c r="AU22" s="28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8" customHeight="1" x14ac:dyDescent="0.25">
      <c r="A23" s="32"/>
      <c r="B23" s="33" t="s">
        <v>13</v>
      </c>
      <c r="C23" s="257" t="s">
        <v>44</v>
      </c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39"/>
      <c r="AS23" s="39"/>
      <c r="AT23" s="39"/>
      <c r="AU23" s="39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8" customHeight="1" x14ac:dyDescent="0.25">
      <c r="A24" s="32"/>
      <c r="B24" s="33">
        <v>1</v>
      </c>
      <c r="C24" s="252" t="s">
        <v>45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4"/>
      <c r="AR24" s="39"/>
      <c r="AS24" s="39"/>
      <c r="AT24" s="39"/>
      <c r="AU24" s="39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9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83"/>
      <c r="AJ25" s="83"/>
      <c r="AK25" s="34"/>
      <c r="AL25" s="34"/>
      <c r="AM25" s="34"/>
      <c r="AN25" s="34"/>
      <c r="AO25" s="34"/>
      <c r="AP25" s="34"/>
      <c r="AQ25" s="70"/>
      <c r="AR25" s="34"/>
      <c r="AS25" s="34"/>
      <c r="AT25" s="34"/>
      <c r="AU25" s="34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8.75" customHeight="1" x14ac:dyDescent="0.25">
      <c r="A26" s="31" t="s">
        <v>51</v>
      </c>
      <c r="B26" s="35" t="s">
        <v>46</v>
      </c>
      <c r="C26" s="35"/>
      <c r="D26" s="35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251" t="s">
        <v>47</v>
      </c>
      <c r="AD26" s="251"/>
      <c r="AE26" s="251"/>
      <c r="AF26" s="251"/>
      <c r="AG26" s="251"/>
      <c r="AH26" s="251"/>
      <c r="AI26" s="251"/>
      <c r="AJ26" s="251"/>
      <c r="AK26" s="251"/>
      <c r="AL26" s="251"/>
      <c r="AM26" s="122"/>
      <c r="AN26" s="122"/>
      <c r="AO26" s="122"/>
      <c r="AP26" s="122"/>
      <c r="AQ26" s="123"/>
      <c r="AR26" s="122"/>
      <c r="AS26" s="122"/>
      <c r="AT26" s="28"/>
      <c r="AU26" s="23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9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36"/>
      <c r="AD27" s="122"/>
      <c r="AE27" s="122"/>
      <c r="AF27" s="122"/>
      <c r="AG27" s="122"/>
      <c r="AH27" s="122"/>
      <c r="AI27" s="124"/>
      <c r="AJ27" s="124"/>
      <c r="AK27" s="122"/>
      <c r="AL27" s="37"/>
      <c r="AM27" s="122"/>
      <c r="AN27" s="122"/>
      <c r="AO27" s="122"/>
      <c r="AP27" s="122"/>
      <c r="AQ27" s="123"/>
      <c r="AR27" s="122"/>
      <c r="AS27" s="122"/>
      <c r="AT27" s="28"/>
      <c r="AU27" s="23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8.75" customHeight="1" x14ac:dyDescent="0.25">
      <c r="A28" s="38" t="s">
        <v>11</v>
      </c>
      <c r="B28" s="3" t="s">
        <v>48</v>
      </c>
      <c r="C28" s="12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84"/>
      <c r="AJ28" s="84"/>
      <c r="AK28" s="3"/>
      <c r="AL28" s="119"/>
      <c r="AM28" s="119"/>
      <c r="AN28" s="119"/>
      <c r="AO28" s="119"/>
      <c r="AP28" s="119"/>
      <c r="AQ28" s="121"/>
      <c r="AR28" s="119"/>
      <c r="AS28" s="119"/>
      <c r="AT28" s="23"/>
      <c r="AU28" s="23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5.75" x14ac:dyDescent="0.25">
      <c r="A29" s="38"/>
      <c r="B29" s="3"/>
      <c r="C29" s="12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84"/>
      <c r="AJ29" s="84"/>
      <c r="AK29" s="3"/>
      <c r="AL29" s="119"/>
      <c r="AM29" s="119"/>
      <c r="AN29" s="119"/>
      <c r="AO29" s="119"/>
      <c r="AP29" s="119"/>
      <c r="AQ29" s="121"/>
      <c r="AR29" s="122"/>
      <c r="AS29" s="122"/>
      <c r="AT29" s="28"/>
      <c r="AU29" s="28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8" customHeight="1" x14ac:dyDescent="0.25">
      <c r="A30" s="38"/>
      <c r="B30" s="33" t="s">
        <v>13</v>
      </c>
      <c r="C30" s="257" t="s">
        <v>49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39"/>
      <c r="AS30" s="39"/>
      <c r="AT30" s="39"/>
      <c r="AU30" s="39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ht="18" customHeight="1" x14ac:dyDescent="0.25">
      <c r="A31" s="38"/>
      <c r="B31" s="33">
        <v>1</v>
      </c>
      <c r="C31" s="258" t="s">
        <v>97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39"/>
      <c r="AS31" s="39"/>
      <c r="AT31" s="39"/>
      <c r="AU31" s="39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:73" ht="18" customHeight="1" x14ac:dyDescent="0.25">
      <c r="A32" s="38"/>
      <c r="B32" s="33">
        <v>2</v>
      </c>
      <c r="C32" s="223" t="s">
        <v>98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39"/>
      <c r="AS32" s="39"/>
      <c r="AT32" s="39"/>
      <c r="AU32" s="39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85" ht="18" customHeight="1" x14ac:dyDescent="0.25">
      <c r="A33" s="126"/>
      <c r="B33" s="33">
        <v>3</v>
      </c>
      <c r="C33" s="256" t="s">
        <v>159</v>
      </c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40"/>
      <c r="AS33" s="40"/>
      <c r="AT33" s="40"/>
      <c r="AU33" s="40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85" ht="15" customHeight="1" x14ac:dyDescent="0.25">
      <c r="A34" s="12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127"/>
      <c r="AJ34" s="127"/>
      <c r="AK34" s="88"/>
      <c r="AL34" s="88"/>
      <c r="AM34" s="88"/>
      <c r="AN34" s="128"/>
      <c r="AO34" s="128"/>
      <c r="AP34" s="128"/>
      <c r="AQ34" s="41"/>
      <c r="AR34" s="19"/>
      <c r="AS34" s="19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85" ht="18.75" customHeight="1" x14ac:dyDescent="0.25">
      <c r="A35" s="41" t="s">
        <v>14</v>
      </c>
      <c r="B35" s="19" t="s">
        <v>52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29"/>
      <c r="AJ35" s="129"/>
      <c r="AK35" s="19"/>
      <c r="AL35" s="19"/>
      <c r="AM35" s="19"/>
      <c r="AN35" s="19"/>
      <c r="AO35" s="19"/>
      <c r="AP35" s="19"/>
      <c r="AQ35" s="41"/>
      <c r="AR35" s="19"/>
      <c r="AS35" s="19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85" ht="18.75" customHeight="1" x14ac:dyDescent="0.25">
      <c r="A36" s="19" t="s">
        <v>68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29"/>
      <c r="AJ36" s="129"/>
      <c r="AK36" s="19"/>
      <c r="AL36" s="19"/>
      <c r="AM36" s="19"/>
      <c r="AN36" s="19"/>
      <c r="AO36" s="19"/>
      <c r="AP36" s="19"/>
      <c r="AQ36" s="41"/>
      <c r="AR36" s="19"/>
      <c r="AS36" s="19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</row>
    <row r="37" spans="1:85" ht="15.75" x14ac:dyDescent="0.25">
      <c r="A37" s="19"/>
      <c r="B37" s="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29"/>
      <c r="AJ37" s="129"/>
      <c r="AK37" s="19"/>
      <c r="AL37" s="19"/>
      <c r="AM37" s="19"/>
      <c r="AN37" s="19"/>
      <c r="AO37" s="19"/>
      <c r="AP37" s="19"/>
      <c r="AQ37" s="41" t="s">
        <v>59</v>
      </c>
      <c r="AR37" s="19"/>
      <c r="AS37" s="19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85" ht="31.5" customHeight="1" x14ac:dyDescent="0.25">
      <c r="A38" s="221" t="s">
        <v>13</v>
      </c>
      <c r="B38" s="241" t="s">
        <v>79</v>
      </c>
      <c r="C38" s="242"/>
      <c r="D38" s="242"/>
      <c r="E38" s="243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43" t="s">
        <v>9</v>
      </c>
      <c r="AD38" s="143"/>
      <c r="AE38" s="143"/>
      <c r="AF38" s="143"/>
      <c r="AG38" s="189" t="s">
        <v>53</v>
      </c>
      <c r="AH38" s="190"/>
      <c r="AI38" s="190"/>
      <c r="AJ38" s="190"/>
      <c r="AK38" s="190"/>
      <c r="AL38" s="191"/>
      <c r="AM38" s="143" t="s">
        <v>10</v>
      </c>
      <c r="AN38" s="143"/>
      <c r="AO38" s="143"/>
      <c r="AP38" s="143"/>
      <c r="AQ38" s="143"/>
      <c r="AR38" s="126"/>
      <c r="AS38" s="19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85" ht="32.25" customHeight="1" x14ac:dyDescent="0.25">
      <c r="A39" s="222"/>
      <c r="B39" s="244"/>
      <c r="C39" s="245"/>
      <c r="D39" s="245"/>
      <c r="E39" s="246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56" t="s">
        <v>6</v>
      </c>
      <c r="AD39" s="56" t="s">
        <v>7</v>
      </c>
      <c r="AE39" s="56"/>
      <c r="AF39" s="56" t="s">
        <v>8</v>
      </c>
      <c r="AG39" s="143" t="s">
        <v>6</v>
      </c>
      <c r="AH39" s="143"/>
      <c r="AI39" s="239" t="s">
        <v>7</v>
      </c>
      <c r="AJ39" s="240"/>
      <c r="AK39" s="117"/>
      <c r="AL39" s="56" t="s">
        <v>8</v>
      </c>
      <c r="AM39" s="56" t="s">
        <v>6</v>
      </c>
      <c r="AN39" s="56" t="s">
        <v>7</v>
      </c>
      <c r="AO39" s="56"/>
      <c r="AP39" s="56"/>
      <c r="AQ39" s="56" t="s">
        <v>8</v>
      </c>
      <c r="AR39" s="126"/>
      <c r="AS39" s="19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85" ht="15.75" x14ac:dyDescent="0.25">
      <c r="A40" s="43">
        <v>1</v>
      </c>
      <c r="B40" s="143">
        <v>2</v>
      </c>
      <c r="C40" s="143"/>
      <c r="D40" s="143"/>
      <c r="E40" s="143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>
        <v>3</v>
      </c>
      <c r="AD40" s="56">
        <v>4</v>
      </c>
      <c r="AE40" s="56"/>
      <c r="AF40" s="56">
        <v>5</v>
      </c>
      <c r="AG40" s="143">
        <v>6</v>
      </c>
      <c r="AH40" s="143"/>
      <c r="AI40" s="239">
        <v>7</v>
      </c>
      <c r="AJ40" s="240"/>
      <c r="AK40" s="116"/>
      <c r="AL40" s="115">
        <v>8</v>
      </c>
      <c r="AM40" s="56">
        <v>9</v>
      </c>
      <c r="AN40" s="56">
        <v>10</v>
      </c>
      <c r="AO40" s="56"/>
      <c r="AP40" s="56"/>
      <c r="AQ40" s="56">
        <v>11</v>
      </c>
      <c r="AR40" s="59"/>
      <c r="AS40" s="19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85" ht="54" customHeight="1" x14ac:dyDescent="0.25">
      <c r="A41" s="132">
        <v>1</v>
      </c>
      <c r="B41" s="210" t="s">
        <v>62</v>
      </c>
      <c r="C41" s="211"/>
      <c r="D41" s="211"/>
      <c r="E41" s="212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56"/>
      <c r="AD41" s="73">
        <f>SUM(AD42:AD55)</f>
        <v>19113369.66</v>
      </c>
      <c r="AE41" s="74"/>
      <c r="AF41" s="73">
        <f>AD41</f>
        <v>19113369.66</v>
      </c>
      <c r="AG41" s="174"/>
      <c r="AH41" s="175"/>
      <c r="AI41" s="247">
        <f>SUM(AI42:AJ55)</f>
        <v>17788128.330000002</v>
      </c>
      <c r="AJ41" s="248">
        <f>SUM(AJ42:AJ48)</f>
        <v>0</v>
      </c>
      <c r="AK41" s="71"/>
      <c r="AL41" s="68">
        <f>AI41</f>
        <v>17788128.330000002</v>
      </c>
      <c r="AM41" s="18"/>
      <c r="AN41" s="17">
        <f>AI41-AD41</f>
        <v>-1325241.3299999982</v>
      </c>
      <c r="AO41" s="17"/>
      <c r="AP41" s="17"/>
      <c r="AQ41" s="17">
        <f>AN41</f>
        <v>-1325241.3299999982</v>
      </c>
      <c r="AR41" s="59"/>
      <c r="AS41" s="19"/>
      <c r="AV41" s="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6"/>
      <c r="CD41" s="6"/>
    </row>
    <row r="42" spans="1:85" ht="81" customHeight="1" x14ac:dyDescent="0.25">
      <c r="A42" s="133" t="s">
        <v>54</v>
      </c>
      <c r="B42" s="187" t="s">
        <v>113</v>
      </c>
      <c r="C42" s="188"/>
      <c r="D42" s="188"/>
      <c r="E42" s="188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56"/>
      <c r="AD42" s="18">
        <f>385006</f>
        <v>385006</v>
      </c>
      <c r="AE42" s="18"/>
      <c r="AF42" s="18">
        <f t="shared" ref="AF42:AF55" si="0">AD42</f>
        <v>385006</v>
      </c>
      <c r="AG42" s="178"/>
      <c r="AH42" s="179"/>
      <c r="AI42" s="183">
        <v>384879</v>
      </c>
      <c r="AJ42" s="184"/>
      <c r="AK42" s="71"/>
      <c r="AL42" s="65">
        <f t="shared" ref="AL42:AL55" si="1">AI42</f>
        <v>384879</v>
      </c>
      <c r="AM42" s="18"/>
      <c r="AN42" s="18">
        <f t="shared" ref="AN42:AN55" si="2">AI42-AF42</f>
        <v>-127</v>
      </c>
      <c r="AO42" s="18"/>
      <c r="AP42" s="18"/>
      <c r="AQ42" s="18">
        <f t="shared" ref="AQ42:AQ55" si="3">AN42</f>
        <v>-127</v>
      </c>
      <c r="AR42" s="59"/>
      <c r="AS42" s="19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6"/>
    </row>
    <row r="43" spans="1:85" ht="31.5" customHeight="1" x14ac:dyDescent="0.25">
      <c r="A43" s="133" t="s">
        <v>99</v>
      </c>
      <c r="B43" s="185" t="s">
        <v>114</v>
      </c>
      <c r="C43" s="186"/>
      <c r="D43" s="186"/>
      <c r="E43" s="18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56"/>
      <c r="AD43" s="18">
        <f>8853638</f>
        <v>8853638</v>
      </c>
      <c r="AE43" s="18"/>
      <c r="AF43" s="18">
        <f t="shared" si="0"/>
        <v>8853638</v>
      </c>
      <c r="AG43" s="178"/>
      <c r="AH43" s="179"/>
      <c r="AI43" s="183">
        <v>8853638</v>
      </c>
      <c r="AJ43" s="184"/>
      <c r="AK43" s="71"/>
      <c r="AL43" s="65">
        <f t="shared" si="1"/>
        <v>8853638</v>
      </c>
      <c r="AM43" s="18"/>
      <c r="AN43" s="18">
        <f t="shared" si="2"/>
        <v>0</v>
      </c>
      <c r="AO43" s="18"/>
      <c r="AP43" s="18"/>
      <c r="AQ43" s="18">
        <f t="shared" si="3"/>
        <v>0</v>
      </c>
      <c r="AR43" s="59"/>
      <c r="AS43" s="19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6"/>
    </row>
    <row r="44" spans="1:85" ht="22.5" customHeight="1" x14ac:dyDescent="0.25">
      <c r="A44" s="133" t="s">
        <v>100</v>
      </c>
      <c r="B44" s="185" t="s">
        <v>115</v>
      </c>
      <c r="C44" s="186"/>
      <c r="D44" s="186"/>
      <c r="E44" s="18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56"/>
      <c r="AD44" s="18">
        <f>350000</f>
        <v>350000</v>
      </c>
      <c r="AE44" s="18"/>
      <c r="AF44" s="18">
        <f t="shared" si="0"/>
        <v>350000</v>
      </c>
      <c r="AG44" s="178"/>
      <c r="AH44" s="179"/>
      <c r="AI44" s="183">
        <v>345000</v>
      </c>
      <c r="AJ44" s="184"/>
      <c r="AK44" s="71"/>
      <c r="AL44" s="65">
        <f t="shared" si="1"/>
        <v>345000</v>
      </c>
      <c r="AM44" s="18"/>
      <c r="AN44" s="18">
        <f t="shared" si="2"/>
        <v>-5000</v>
      </c>
      <c r="AO44" s="18"/>
      <c r="AP44" s="18"/>
      <c r="AQ44" s="18">
        <f t="shared" si="3"/>
        <v>-5000</v>
      </c>
      <c r="AR44" s="59"/>
      <c r="AS44" s="19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6"/>
    </row>
    <row r="45" spans="1:85" ht="50.25" customHeight="1" x14ac:dyDescent="0.25">
      <c r="A45" s="133" t="s">
        <v>101</v>
      </c>
      <c r="B45" s="185" t="s">
        <v>116</v>
      </c>
      <c r="C45" s="186"/>
      <c r="D45" s="186"/>
      <c r="E45" s="186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56"/>
      <c r="AD45" s="18">
        <f>498952-107538.4</f>
        <v>391413.6</v>
      </c>
      <c r="AE45" s="18"/>
      <c r="AF45" s="18">
        <f t="shared" si="0"/>
        <v>391413.6</v>
      </c>
      <c r="AG45" s="178"/>
      <c r="AH45" s="179"/>
      <c r="AI45" s="183">
        <v>391413.6</v>
      </c>
      <c r="AJ45" s="184"/>
      <c r="AK45" s="71"/>
      <c r="AL45" s="65">
        <f t="shared" si="1"/>
        <v>391413.6</v>
      </c>
      <c r="AM45" s="18"/>
      <c r="AN45" s="18">
        <f t="shared" si="2"/>
        <v>0</v>
      </c>
      <c r="AO45" s="18"/>
      <c r="AP45" s="18"/>
      <c r="AQ45" s="18">
        <f t="shared" si="3"/>
        <v>0</v>
      </c>
      <c r="AR45" s="59"/>
      <c r="AS45" s="19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6"/>
    </row>
    <row r="46" spans="1:85" ht="33.75" customHeight="1" x14ac:dyDescent="0.25">
      <c r="A46" s="133" t="s">
        <v>102</v>
      </c>
      <c r="B46" s="185" t="s">
        <v>117</v>
      </c>
      <c r="C46" s="186"/>
      <c r="D46" s="186"/>
      <c r="E46" s="18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56"/>
      <c r="AD46" s="18">
        <f>1056032-284708</f>
        <v>771324</v>
      </c>
      <c r="AE46" s="18"/>
      <c r="AF46" s="18">
        <f t="shared" si="0"/>
        <v>771324</v>
      </c>
      <c r="AG46" s="178"/>
      <c r="AH46" s="179"/>
      <c r="AI46" s="183">
        <v>771324</v>
      </c>
      <c r="AJ46" s="184"/>
      <c r="AK46" s="71"/>
      <c r="AL46" s="65">
        <f t="shared" si="1"/>
        <v>771324</v>
      </c>
      <c r="AM46" s="18"/>
      <c r="AN46" s="18">
        <f t="shared" si="2"/>
        <v>0</v>
      </c>
      <c r="AO46" s="18"/>
      <c r="AP46" s="18"/>
      <c r="AQ46" s="18">
        <f t="shared" si="3"/>
        <v>0</v>
      </c>
      <c r="AR46" s="59"/>
      <c r="AS46" s="19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6"/>
    </row>
    <row r="47" spans="1:85" ht="36.75" customHeight="1" x14ac:dyDescent="0.25">
      <c r="A47" s="133" t="s">
        <v>103</v>
      </c>
      <c r="B47" s="185" t="s">
        <v>118</v>
      </c>
      <c r="C47" s="186"/>
      <c r="D47" s="186"/>
      <c r="E47" s="186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56"/>
      <c r="AD47" s="18">
        <f>278823</f>
        <v>278823</v>
      </c>
      <c r="AE47" s="18"/>
      <c r="AF47" s="18">
        <f t="shared" si="0"/>
        <v>278823</v>
      </c>
      <c r="AG47" s="178"/>
      <c r="AH47" s="179"/>
      <c r="AI47" s="183">
        <v>272880</v>
      </c>
      <c r="AJ47" s="184"/>
      <c r="AK47" s="71"/>
      <c r="AL47" s="65">
        <f t="shared" si="1"/>
        <v>272880</v>
      </c>
      <c r="AM47" s="18"/>
      <c r="AN47" s="18">
        <f t="shared" si="2"/>
        <v>-5943</v>
      </c>
      <c r="AO47" s="18"/>
      <c r="AP47" s="18"/>
      <c r="AQ47" s="18">
        <f t="shared" si="3"/>
        <v>-5943</v>
      </c>
      <c r="AR47" s="59"/>
      <c r="AS47" s="19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6"/>
    </row>
    <row r="48" spans="1:85" ht="65.25" customHeight="1" x14ac:dyDescent="0.25">
      <c r="A48" s="133" t="s">
        <v>104</v>
      </c>
      <c r="B48" s="187" t="s">
        <v>119</v>
      </c>
      <c r="C48" s="188"/>
      <c r="D48" s="188"/>
      <c r="E48" s="188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56"/>
      <c r="AD48" s="18">
        <f>502490-47971.94</f>
        <v>454518.06</v>
      </c>
      <c r="AE48" s="18"/>
      <c r="AF48" s="18">
        <f t="shared" si="0"/>
        <v>454518.06</v>
      </c>
      <c r="AG48" s="178"/>
      <c r="AH48" s="179"/>
      <c r="AI48" s="183">
        <v>454518.06</v>
      </c>
      <c r="AJ48" s="184"/>
      <c r="AK48" s="71"/>
      <c r="AL48" s="65">
        <f t="shared" si="1"/>
        <v>454518.06</v>
      </c>
      <c r="AM48" s="18"/>
      <c r="AN48" s="18">
        <f t="shared" si="2"/>
        <v>0</v>
      </c>
      <c r="AO48" s="18"/>
      <c r="AP48" s="18"/>
      <c r="AQ48" s="18">
        <f t="shared" si="3"/>
        <v>0</v>
      </c>
      <c r="AR48" s="59"/>
      <c r="AS48" s="19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6"/>
    </row>
    <row r="49" spans="1:85" ht="44.25" customHeight="1" x14ac:dyDescent="0.25">
      <c r="A49" s="133" t="s">
        <v>105</v>
      </c>
      <c r="B49" s="187" t="s">
        <v>120</v>
      </c>
      <c r="C49" s="188"/>
      <c r="D49" s="188"/>
      <c r="E49" s="188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56"/>
      <c r="AD49" s="18">
        <f>2000000+4240800-50000</f>
        <v>6190800</v>
      </c>
      <c r="AE49" s="18"/>
      <c r="AF49" s="18">
        <f t="shared" si="0"/>
        <v>6190800</v>
      </c>
      <c r="AG49" s="178"/>
      <c r="AH49" s="179"/>
      <c r="AI49" s="183">
        <f>4897231.37</f>
        <v>4897231.37</v>
      </c>
      <c r="AJ49" s="184"/>
      <c r="AK49" s="71"/>
      <c r="AL49" s="65">
        <f t="shared" si="1"/>
        <v>4897231.37</v>
      </c>
      <c r="AM49" s="18"/>
      <c r="AN49" s="18">
        <f t="shared" si="2"/>
        <v>-1293568.6299999999</v>
      </c>
      <c r="AO49" s="18"/>
      <c r="AP49" s="18"/>
      <c r="AQ49" s="18">
        <f t="shared" si="3"/>
        <v>-1293568.6299999999</v>
      </c>
      <c r="AR49" s="59"/>
      <c r="AS49" s="19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6"/>
    </row>
    <row r="50" spans="1:85" ht="46.5" customHeight="1" x14ac:dyDescent="0.25">
      <c r="A50" s="133" t="s">
        <v>106</v>
      </c>
      <c r="B50" s="176" t="s">
        <v>121</v>
      </c>
      <c r="C50" s="177"/>
      <c r="D50" s="177"/>
      <c r="E50" s="17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56"/>
      <c r="AD50" s="18">
        <f>738847</f>
        <v>738847</v>
      </c>
      <c r="AE50" s="18"/>
      <c r="AF50" s="18">
        <f t="shared" si="0"/>
        <v>738847</v>
      </c>
      <c r="AG50" s="178"/>
      <c r="AH50" s="179"/>
      <c r="AI50" s="183">
        <v>718244.3</v>
      </c>
      <c r="AJ50" s="184"/>
      <c r="AK50" s="71"/>
      <c r="AL50" s="65">
        <f t="shared" si="1"/>
        <v>718244.3</v>
      </c>
      <c r="AM50" s="18"/>
      <c r="AN50" s="18">
        <f t="shared" si="2"/>
        <v>-20602.699999999953</v>
      </c>
      <c r="AO50" s="18"/>
      <c r="AP50" s="18"/>
      <c r="AQ50" s="18">
        <f t="shared" si="3"/>
        <v>-20602.699999999953</v>
      </c>
      <c r="AR50" s="59"/>
      <c r="AS50" s="19"/>
      <c r="AV50" s="96"/>
      <c r="AW50" s="95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6"/>
    </row>
    <row r="51" spans="1:85" ht="50.25" customHeight="1" x14ac:dyDescent="0.25">
      <c r="A51" s="133" t="s">
        <v>107</v>
      </c>
      <c r="B51" s="176" t="s">
        <v>122</v>
      </c>
      <c r="C51" s="177"/>
      <c r="D51" s="177"/>
      <c r="E51" s="17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56"/>
      <c r="AD51" s="18">
        <v>82800</v>
      </c>
      <c r="AE51" s="18"/>
      <c r="AF51" s="18">
        <f t="shared" si="0"/>
        <v>82800</v>
      </c>
      <c r="AG51" s="178"/>
      <c r="AH51" s="179"/>
      <c r="AI51" s="183">
        <v>82800</v>
      </c>
      <c r="AJ51" s="184"/>
      <c r="AK51" s="71"/>
      <c r="AL51" s="65">
        <f t="shared" si="1"/>
        <v>82800</v>
      </c>
      <c r="AM51" s="18"/>
      <c r="AN51" s="18">
        <f t="shared" si="2"/>
        <v>0</v>
      </c>
      <c r="AO51" s="18"/>
      <c r="AP51" s="18"/>
      <c r="AQ51" s="18">
        <f t="shared" si="3"/>
        <v>0</v>
      </c>
      <c r="AR51" s="59"/>
      <c r="AS51" s="19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6"/>
    </row>
    <row r="52" spans="1:85" ht="49.5" customHeight="1" x14ac:dyDescent="0.25">
      <c r="A52" s="133" t="s">
        <v>108</v>
      </c>
      <c r="B52" s="176" t="s">
        <v>123</v>
      </c>
      <c r="C52" s="177"/>
      <c r="D52" s="177"/>
      <c r="E52" s="17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56"/>
      <c r="AD52" s="18">
        <f>115800</f>
        <v>115800</v>
      </c>
      <c r="AE52" s="18"/>
      <c r="AF52" s="18">
        <f t="shared" si="0"/>
        <v>115800</v>
      </c>
      <c r="AG52" s="178"/>
      <c r="AH52" s="179"/>
      <c r="AI52" s="183">
        <v>115800</v>
      </c>
      <c r="AJ52" s="184"/>
      <c r="AK52" s="71"/>
      <c r="AL52" s="65">
        <f t="shared" si="1"/>
        <v>115800</v>
      </c>
      <c r="AM52" s="18"/>
      <c r="AN52" s="18">
        <f t="shared" si="2"/>
        <v>0</v>
      </c>
      <c r="AO52" s="18"/>
      <c r="AP52" s="18"/>
      <c r="AQ52" s="18">
        <f t="shared" si="3"/>
        <v>0</v>
      </c>
      <c r="AR52" s="59"/>
      <c r="AS52" s="19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6"/>
    </row>
    <row r="53" spans="1:85" ht="51" customHeight="1" x14ac:dyDescent="0.25">
      <c r="A53" s="133" t="s">
        <v>109</v>
      </c>
      <c r="B53" s="176" t="s">
        <v>124</v>
      </c>
      <c r="C53" s="177"/>
      <c r="D53" s="177"/>
      <c r="E53" s="17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56"/>
      <c r="AD53" s="18">
        <v>118800</v>
      </c>
      <c r="AE53" s="18"/>
      <c r="AF53" s="18">
        <f t="shared" si="0"/>
        <v>118800</v>
      </c>
      <c r="AG53" s="178"/>
      <c r="AH53" s="179"/>
      <c r="AI53" s="183">
        <v>118800</v>
      </c>
      <c r="AJ53" s="184"/>
      <c r="AK53" s="71"/>
      <c r="AL53" s="65">
        <f t="shared" si="1"/>
        <v>118800</v>
      </c>
      <c r="AM53" s="18"/>
      <c r="AN53" s="18">
        <f t="shared" si="2"/>
        <v>0</v>
      </c>
      <c r="AO53" s="18"/>
      <c r="AP53" s="18"/>
      <c r="AQ53" s="18">
        <f t="shared" si="3"/>
        <v>0</v>
      </c>
      <c r="AR53" s="59"/>
      <c r="AS53" s="19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6"/>
    </row>
    <row r="54" spans="1:85" ht="48.75" customHeight="1" x14ac:dyDescent="0.25">
      <c r="A54" s="133" t="s">
        <v>110</v>
      </c>
      <c r="B54" s="176" t="s">
        <v>125</v>
      </c>
      <c r="C54" s="177"/>
      <c r="D54" s="177"/>
      <c r="E54" s="17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56"/>
      <c r="AD54" s="18">
        <v>198000</v>
      </c>
      <c r="AE54" s="18"/>
      <c r="AF54" s="18">
        <f t="shared" si="0"/>
        <v>198000</v>
      </c>
      <c r="AG54" s="178"/>
      <c r="AH54" s="179"/>
      <c r="AI54" s="183">
        <v>198000</v>
      </c>
      <c r="AJ54" s="184"/>
      <c r="AK54" s="71"/>
      <c r="AL54" s="65">
        <f t="shared" si="1"/>
        <v>198000</v>
      </c>
      <c r="AM54" s="18"/>
      <c r="AN54" s="18">
        <f t="shared" si="2"/>
        <v>0</v>
      </c>
      <c r="AO54" s="18"/>
      <c r="AP54" s="18"/>
      <c r="AQ54" s="18">
        <f t="shared" si="3"/>
        <v>0</v>
      </c>
      <c r="AR54" s="59"/>
      <c r="AS54" s="19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6"/>
    </row>
    <row r="55" spans="1:85" ht="49.5" customHeight="1" x14ac:dyDescent="0.25">
      <c r="A55" s="133" t="s">
        <v>111</v>
      </c>
      <c r="B55" s="176" t="s">
        <v>126</v>
      </c>
      <c r="C55" s="177"/>
      <c r="D55" s="177"/>
      <c r="E55" s="17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56"/>
      <c r="AD55" s="18">
        <v>183600</v>
      </c>
      <c r="AE55" s="18"/>
      <c r="AF55" s="18">
        <f t="shared" si="0"/>
        <v>183600</v>
      </c>
      <c r="AG55" s="178"/>
      <c r="AH55" s="179"/>
      <c r="AI55" s="183">
        <v>183600</v>
      </c>
      <c r="AJ55" s="184"/>
      <c r="AK55" s="71"/>
      <c r="AL55" s="65">
        <f t="shared" si="1"/>
        <v>183600</v>
      </c>
      <c r="AM55" s="18"/>
      <c r="AN55" s="18">
        <f t="shared" si="2"/>
        <v>0</v>
      </c>
      <c r="AO55" s="18"/>
      <c r="AP55" s="18"/>
      <c r="AQ55" s="18">
        <f t="shared" si="3"/>
        <v>0</v>
      </c>
      <c r="AR55" s="59"/>
      <c r="AS55" s="19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6"/>
    </row>
    <row r="56" spans="1:85" ht="51.75" customHeight="1" x14ac:dyDescent="0.25">
      <c r="A56" s="134" t="s">
        <v>112</v>
      </c>
      <c r="B56" s="180" t="s">
        <v>95</v>
      </c>
      <c r="C56" s="181"/>
      <c r="D56" s="181"/>
      <c r="E56" s="182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56"/>
      <c r="AD56" s="17">
        <f>AD57+AD58+AD59</f>
        <v>5410889.1299999999</v>
      </c>
      <c r="AE56" s="17"/>
      <c r="AF56" s="17">
        <f t="shared" ref="AF56:AF61" si="4">AD56</f>
        <v>5410889.1299999999</v>
      </c>
      <c r="AG56" s="178"/>
      <c r="AH56" s="179"/>
      <c r="AI56" s="172">
        <f>AI57+AI58+AI59</f>
        <v>5410889.0299999993</v>
      </c>
      <c r="AJ56" s="173"/>
      <c r="AK56" s="72"/>
      <c r="AL56" s="68">
        <f t="shared" ref="AL56:AL62" si="5">AI56</f>
        <v>5410889.0299999993</v>
      </c>
      <c r="AM56" s="17"/>
      <c r="AN56" s="17">
        <f t="shared" ref="AN56:AN61" si="6">AI56-AF56</f>
        <v>-0.10000000055879354</v>
      </c>
      <c r="AO56" s="17"/>
      <c r="AP56" s="17"/>
      <c r="AQ56" s="17">
        <f t="shared" ref="AQ56:AQ61" si="7">AN56</f>
        <v>-0.10000000055879354</v>
      </c>
      <c r="AR56" s="59"/>
      <c r="AS56" s="19"/>
      <c r="AV56" s="6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6"/>
      <c r="CD56" s="6"/>
    </row>
    <row r="57" spans="1:85" ht="64.5" customHeight="1" x14ac:dyDescent="0.25">
      <c r="A57" s="133" t="s">
        <v>55</v>
      </c>
      <c r="B57" s="169" t="s">
        <v>127</v>
      </c>
      <c r="C57" s="170"/>
      <c r="D57" s="170"/>
      <c r="E57" s="171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56"/>
      <c r="AD57" s="18">
        <f>498900-93808</f>
        <v>405092</v>
      </c>
      <c r="AE57" s="18"/>
      <c r="AF57" s="18">
        <f t="shared" si="4"/>
        <v>405092</v>
      </c>
      <c r="AG57" s="178"/>
      <c r="AH57" s="179"/>
      <c r="AI57" s="174">
        <v>405091.9</v>
      </c>
      <c r="AJ57" s="175"/>
      <c r="AK57" s="71"/>
      <c r="AL57" s="65">
        <f t="shared" si="5"/>
        <v>405091.9</v>
      </c>
      <c r="AM57" s="18"/>
      <c r="AN57" s="18">
        <f t="shared" si="6"/>
        <v>-9.9999999976716936E-2</v>
      </c>
      <c r="AO57" s="18"/>
      <c r="AP57" s="18"/>
      <c r="AQ57" s="18">
        <f t="shared" si="7"/>
        <v>-9.9999999976716936E-2</v>
      </c>
      <c r="AR57" s="59"/>
      <c r="AS57" s="19"/>
      <c r="AV57" s="6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6"/>
      <c r="CD57" s="6"/>
    </row>
    <row r="58" spans="1:85" ht="21.75" customHeight="1" x14ac:dyDescent="0.25">
      <c r="A58" s="133" t="s">
        <v>56</v>
      </c>
      <c r="B58" s="169" t="s">
        <v>128</v>
      </c>
      <c r="C58" s="170"/>
      <c r="D58" s="170"/>
      <c r="E58" s="171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56"/>
      <c r="AD58" s="18">
        <f>3200000-80000</f>
        <v>3120000</v>
      </c>
      <c r="AE58" s="18"/>
      <c r="AF58" s="18">
        <f t="shared" si="4"/>
        <v>3120000</v>
      </c>
      <c r="AG58" s="178"/>
      <c r="AH58" s="179"/>
      <c r="AI58" s="174">
        <v>3120000</v>
      </c>
      <c r="AJ58" s="175"/>
      <c r="AK58" s="71"/>
      <c r="AL58" s="65">
        <f t="shared" si="5"/>
        <v>3120000</v>
      </c>
      <c r="AM58" s="18"/>
      <c r="AN58" s="18">
        <f t="shared" si="6"/>
        <v>0</v>
      </c>
      <c r="AO58" s="18"/>
      <c r="AP58" s="18"/>
      <c r="AQ58" s="18">
        <f t="shared" si="7"/>
        <v>0</v>
      </c>
      <c r="AR58" s="59"/>
      <c r="AS58" s="19"/>
      <c r="AV58" s="6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6"/>
      <c r="CD58" s="6"/>
    </row>
    <row r="59" spans="1:85" ht="49.5" customHeight="1" x14ac:dyDescent="0.25">
      <c r="A59" s="133" t="s">
        <v>71</v>
      </c>
      <c r="B59" s="169" t="s">
        <v>129</v>
      </c>
      <c r="C59" s="170"/>
      <c r="D59" s="170"/>
      <c r="E59" s="171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56"/>
      <c r="AD59" s="18">
        <v>1885797.13</v>
      </c>
      <c r="AE59" s="18"/>
      <c r="AF59" s="18">
        <f t="shared" si="4"/>
        <v>1885797.13</v>
      </c>
      <c r="AG59" s="178"/>
      <c r="AH59" s="179"/>
      <c r="AI59" s="174">
        <v>1885797.13</v>
      </c>
      <c r="AJ59" s="175"/>
      <c r="AK59" s="71"/>
      <c r="AL59" s="65">
        <f t="shared" si="5"/>
        <v>1885797.13</v>
      </c>
      <c r="AM59" s="18"/>
      <c r="AN59" s="18">
        <f t="shared" si="6"/>
        <v>0</v>
      </c>
      <c r="AO59" s="18"/>
      <c r="AP59" s="18"/>
      <c r="AQ59" s="18">
        <f t="shared" si="7"/>
        <v>0</v>
      </c>
      <c r="AR59" s="59"/>
      <c r="AS59" s="19"/>
      <c r="AV59" s="6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6"/>
      <c r="CD59" s="6"/>
    </row>
    <row r="60" spans="1:85" ht="51" customHeight="1" x14ac:dyDescent="0.25">
      <c r="A60" s="132">
        <v>3</v>
      </c>
      <c r="B60" s="204" t="s">
        <v>81</v>
      </c>
      <c r="C60" s="205"/>
      <c r="D60" s="205"/>
      <c r="E60" s="20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56"/>
      <c r="AD60" s="17">
        <f>SUM(AD61:AD61)</f>
        <v>882000</v>
      </c>
      <c r="AE60" s="17"/>
      <c r="AF60" s="17">
        <f t="shared" si="4"/>
        <v>882000</v>
      </c>
      <c r="AG60" s="178"/>
      <c r="AH60" s="179"/>
      <c r="AI60" s="172">
        <f>SUM(AI61:AI61)</f>
        <v>882000</v>
      </c>
      <c r="AJ60" s="173"/>
      <c r="AK60" s="72"/>
      <c r="AL60" s="68">
        <f t="shared" si="5"/>
        <v>882000</v>
      </c>
      <c r="AM60" s="17"/>
      <c r="AN60" s="17">
        <f t="shared" si="6"/>
        <v>0</v>
      </c>
      <c r="AO60" s="17"/>
      <c r="AP60" s="17"/>
      <c r="AQ60" s="17">
        <f t="shared" si="7"/>
        <v>0</v>
      </c>
      <c r="AR60" s="59"/>
      <c r="AS60" s="19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6"/>
      <c r="CD60" s="6"/>
    </row>
    <row r="61" spans="1:85" ht="54.75" customHeight="1" x14ac:dyDescent="0.25">
      <c r="A61" s="133" t="s">
        <v>88</v>
      </c>
      <c r="B61" s="271" t="s">
        <v>130</v>
      </c>
      <c r="C61" s="272"/>
      <c r="D61" s="272"/>
      <c r="E61" s="273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56"/>
      <c r="AD61" s="18">
        <v>882000</v>
      </c>
      <c r="AE61" s="18"/>
      <c r="AF61" s="18">
        <f t="shared" si="4"/>
        <v>882000</v>
      </c>
      <c r="AG61" s="178"/>
      <c r="AH61" s="179"/>
      <c r="AI61" s="174">
        <v>882000</v>
      </c>
      <c r="AJ61" s="175"/>
      <c r="AK61" s="71"/>
      <c r="AL61" s="65">
        <f t="shared" si="5"/>
        <v>882000</v>
      </c>
      <c r="AM61" s="18"/>
      <c r="AN61" s="18">
        <f t="shared" si="6"/>
        <v>0</v>
      </c>
      <c r="AO61" s="18"/>
      <c r="AP61" s="18"/>
      <c r="AQ61" s="18">
        <f t="shared" si="7"/>
        <v>0</v>
      </c>
      <c r="AR61" s="59"/>
      <c r="AS61" s="19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6"/>
      <c r="CD61" s="6"/>
    </row>
    <row r="62" spans="1:85" s="13" customFormat="1" ht="22.5" customHeight="1" x14ac:dyDescent="0.25">
      <c r="A62" s="132"/>
      <c r="B62" s="180" t="s">
        <v>12</v>
      </c>
      <c r="C62" s="181"/>
      <c r="D62" s="181"/>
      <c r="E62" s="182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7">
        <v>0</v>
      </c>
      <c r="AD62" s="17">
        <f>AD41+AD56+AD60</f>
        <v>25406258.789999999</v>
      </c>
      <c r="AE62" s="17"/>
      <c r="AF62" s="17">
        <f>AC62+AD62</f>
        <v>25406258.789999999</v>
      </c>
      <c r="AG62" s="236">
        <v>0</v>
      </c>
      <c r="AH62" s="236"/>
      <c r="AI62" s="216">
        <f>AI41+AI56+AI60</f>
        <v>24081017.359999999</v>
      </c>
      <c r="AJ62" s="216" t="e">
        <f>AJ41+#REF!+#REF!+AJ60+#REF!+#REF!+#REF!+#REF!+#REF!+#REF!</f>
        <v>#REF!</v>
      </c>
      <c r="AK62" s="17"/>
      <c r="AL62" s="17">
        <f t="shared" si="5"/>
        <v>24081017.359999999</v>
      </c>
      <c r="AM62" s="17"/>
      <c r="AN62" s="17">
        <f>AN41+AN56+AN60</f>
        <v>-1325241.4299999988</v>
      </c>
      <c r="AO62" s="17" t="e">
        <f>#REF!+#REF!+#REF!+#REF!+#REF!</f>
        <v>#REF!</v>
      </c>
      <c r="AP62" s="17"/>
      <c r="AQ62" s="17">
        <f>AM62+AN62</f>
        <v>-1325241.4299999988</v>
      </c>
      <c r="AR62" s="136"/>
      <c r="AS62" s="136"/>
      <c r="AU62" s="14"/>
      <c r="AV62" s="102">
        <f>AI62/AD62*100</f>
        <v>94.783799374185634</v>
      </c>
      <c r="AW62" s="55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</row>
    <row r="63" spans="1:85" ht="14.25" hidden="1" customHeight="1" x14ac:dyDescent="0.25">
      <c r="A63" s="19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37"/>
      <c r="AJ63" s="137"/>
      <c r="AK63" s="118"/>
      <c r="AL63" s="118"/>
      <c r="AM63" s="118"/>
      <c r="AN63" s="118"/>
      <c r="AO63" s="118"/>
      <c r="AP63" s="118"/>
      <c r="AQ63" s="138"/>
      <c r="AR63" s="118"/>
      <c r="AS63" s="19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</row>
    <row r="64" spans="1:85" ht="14.25" customHeight="1" x14ac:dyDescent="0.25">
      <c r="A64" s="19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37"/>
      <c r="AJ64" s="137"/>
      <c r="AK64" s="118"/>
      <c r="AL64" s="118"/>
      <c r="AM64" s="118"/>
      <c r="AN64" s="118"/>
      <c r="AO64" s="118"/>
      <c r="AP64" s="118"/>
      <c r="AQ64" s="138"/>
      <c r="AR64" s="118"/>
      <c r="AS64" s="19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</row>
    <row r="65" spans="1:82" ht="14.25" customHeight="1" x14ac:dyDescent="0.25">
      <c r="A65" s="57" t="s">
        <v>69</v>
      </c>
      <c r="B65" s="126"/>
      <c r="C65" s="58"/>
      <c r="D65" s="58"/>
      <c r="E65" s="58"/>
      <c r="F65" s="58"/>
      <c r="G65" s="58"/>
      <c r="H65" s="58"/>
      <c r="I65" s="139"/>
      <c r="J65" s="139"/>
      <c r="K65" s="139"/>
      <c r="L65" s="139"/>
      <c r="M65" s="139"/>
      <c r="N65" s="139"/>
      <c r="O65" s="139"/>
      <c r="P65" s="139"/>
      <c r="Q65" s="139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37"/>
      <c r="AJ65" s="137"/>
      <c r="AK65" s="118"/>
      <c r="AL65" s="118"/>
      <c r="AM65" s="118"/>
      <c r="AN65" s="118"/>
      <c r="AO65" s="118"/>
      <c r="AP65" s="118"/>
      <c r="AQ65" s="138"/>
      <c r="AR65" s="118"/>
      <c r="AS65" s="19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</row>
    <row r="66" spans="1:82" ht="14.25" customHeight="1" x14ac:dyDescent="0.25">
      <c r="A66" s="19"/>
      <c r="B66" s="126"/>
      <c r="C66" s="58"/>
      <c r="D66" s="58"/>
      <c r="E66" s="58"/>
      <c r="F66" s="58"/>
      <c r="G66" s="58"/>
      <c r="H66" s="58"/>
      <c r="I66" s="139"/>
      <c r="J66" s="139"/>
      <c r="K66" s="139"/>
      <c r="L66" s="139"/>
      <c r="M66" s="139"/>
      <c r="N66" s="139"/>
      <c r="O66" s="139"/>
      <c r="P66" s="139"/>
      <c r="Q66" s="139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37"/>
      <c r="AJ66" s="137"/>
      <c r="AK66" s="118"/>
      <c r="AL66" s="118"/>
      <c r="AM66" s="118"/>
      <c r="AN66" s="118"/>
      <c r="AO66" s="118"/>
      <c r="AP66" s="118"/>
      <c r="AQ66" s="138"/>
      <c r="AR66" s="118"/>
      <c r="AS66" s="19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</row>
    <row r="67" spans="1:82" ht="18.95" customHeight="1" x14ac:dyDescent="0.25">
      <c r="A67" s="19"/>
      <c r="B67" s="56" t="s">
        <v>13</v>
      </c>
      <c r="C67" s="143" t="s">
        <v>70</v>
      </c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</row>
    <row r="68" spans="1:82" ht="18.95" customHeight="1" x14ac:dyDescent="0.25">
      <c r="A68" s="19"/>
      <c r="B68" s="56">
        <v>1</v>
      </c>
      <c r="C68" s="143">
        <v>2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</row>
    <row r="69" spans="1:82" ht="51.75" customHeight="1" x14ac:dyDescent="0.25">
      <c r="A69" s="19"/>
      <c r="B69" s="44">
        <v>1</v>
      </c>
      <c r="C69" s="141" t="s">
        <v>166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82" ht="18.95" customHeight="1" x14ac:dyDescent="0.25">
      <c r="A70" s="19"/>
      <c r="B70" s="44">
        <v>2</v>
      </c>
      <c r="C70" s="142" t="s">
        <v>87</v>
      </c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82" ht="9.75" customHeight="1" x14ac:dyDescent="0.25">
      <c r="A71" s="19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37"/>
      <c r="AJ71" s="137"/>
      <c r="AK71" s="118"/>
      <c r="AL71" s="118"/>
      <c r="AM71" s="118"/>
      <c r="AN71" s="118"/>
      <c r="AO71" s="118"/>
      <c r="AP71" s="118"/>
      <c r="AQ71" s="138"/>
      <c r="AR71" s="118"/>
      <c r="AS71" s="19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82" ht="18" customHeight="1" x14ac:dyDescent="0.25">
      <c r="A72" s="41" t="s">
        <v>58</v>
      </c>
      <c r="B72" s="3" t="s">
        <v>60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29"/>
      <c r="AJ72" s="129"/>
      <c r="AK72" s="19"/>
      <c r="AL72" s="19"/>
      <c r="AM72" s="19"/>
      <c r="AN72" s="19"/>
      <c r="AO72" s="19"/>
      <c r="AP72" s="19"/>
      <c r="AQ72" s="41"/>
      <c r="AR72" s="19"/>
      <c r="AS72" s="19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82" ht="15" customHeight="1" x14ac:dyDescent="0.25">
      <c r="A73" s="41"/>
      <c r="B73" s="3"/>
      <c r="AS73" s="4" t="s">
        <v>59</v>
      </c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82" ht="30.75" customHeight="1" x14ac:dyDescent="0.25">
      <c r="A74" s="207" t="s">
        <v>13</v>
      </c>
      <c r="B74" s="207" t="s">
        <v>16</v>
      </c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 t="s">
        <v>9</v>
      </c>
      <c r="AH74" s="207"/>
      <c r="AI74" s="207"/>
      <c r="AJ74" s="207"/>
      <c r="AK74" s="207"/>
      <c r="AL74" s="207"/>
      <c r="AM74" s="235" t="s">
        <v>53</v>
      </c>
      <c r="AN74" s="235"/>
      <c r="AO74" s="235"/>
      <c r="AP74" s="235"/>
      <c r="AQ74" s="235"/>
      <c r="AR74" s="207" t="s">
        <v>10</v>
      </c>
      <c r="AS74" s="207"/>
      <c r="AT74" s="207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82" ht="33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 t="s">
        <v>6</v>
      </c>
      <c r="AH75" s="207"/>
      <c r="AI75" s="219" t="s">
        <v>7</v>
      </c>
      <c r="AJ75" s="219"/>
      <c r="AK75" s="5"/>
      <c r="AL75" s="5" t="s">
        <v>8</v>
      </c>
      <c r="AM75" s="5" t="s">
        <v>6</v>
      </c>
      <c r="AN75" s="5" t="s">
        <v>7</v>
      </c>
      <c r="AO75" s="5"/>
      <c r="AP75" s="5"/>
      <c r="AQ75" s="5" t="s">
        <v>8</v>
      </c>
      <c r="AR75" s="5" t="s">
        <v>6</v>
      </c>
      <c r="AS75" s="5" t="s">
        <v>7</v>
      </c>
      <c r="AT75" s="5" t="s">
        <v>8</v>
      </c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82" ht="18" customHeight="1" x14ac:dyDescent="0.25">
      <c r="A76" s="43">
        <v>1</v>
      </c>
      <c r="B76" s="207">
        <v>2</v>
      </c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>
        <v>3</v>
      </c>
      <c r="AH76" s="207"/>
      <c r="AI76" s="219">
        <v>4</v>
      </c>
      <c r="AJ76" s="219"/>
      <c r="AK76" s="5"/>
      <c r="AL76" s="5">
        <v>5</v>
      </c>
      <c r="AM76" s="8">
        <v>6</v>
      </c>
      <c r="AN76" s="8">
        <v>7</v>
      </c>
      <c r="AO76" s="8"/>
      <c r="AP76" s="8"/>
      <c r="AQ76" s="8">
        <v>8</v>
      </c>
      <c r="AR76" s="5">
        <v>9</v>
      </c>
      <c r="AS76" s="5">
        <v>10</v>
      </c>
      <c r="AT76" s="5">
        <v>11</v>
      </c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  <row r="77" spans="1:82" ht="37.5" customHeight="1" x14ac:dyDescent="0.25">
      <c r="A77" s="44">
        <v>1</v>
      </c>
      <c r="B77" s="162" t="s">
        <v>89</v>
      </c>
      <c r="C77" s="163" t="s">
        <v>89</v>
      </c>
      <c r="D77" s="163" t="s">
        <v>89</v>
      </c>
      <c r="E77" s="163" t="s">
        <v>89</v>
      </c>
      <c r="F77" s="163" t="s">
        <v>89</v>
      </c>
      <c r="G77" s="163" t="s">
        <v>89</v>
      </c>
      <c r="H77" s="163" t="s">
        <v>89</v>
      </c>
      <c r="I77" s="163" t="s">
        <v>89</v>
      </c>
      <c r="J77" s="163" t="s">
        <v>89</v>
      </c>
      <c r="K77" s="163" t="s">
        <v>89</v>
      </c>
      <c r="L77" s="163" t="s">
        <v>89</v>
      </c>
      <c r="M77" s="163" t="s">
        <v>89</v>
      </c>
      <c r="N77" s="163" t="s">
        <v>89</v>
      </c>
      <c r="O77" s="163" t="s">
        <v>89</v>
      </c>
      <c r="P77" s="163" t="s">
        <v>89</v>
      </c>
      <c r="Q77" s="163" t="s">
        <v>89</v>
      </c>
      <c r="R77" s="163" t="s">
        <v>89</v>
      </c>
      <c r="S77" s="163" t="s">
        <v>89</v>
      </c>
      <c r="T77" s="163" t="s">
        <v>89</v>
      </c>
      <c r="U77" s="163" t="s">
        <v>89</v>
      </c>
      <c r="V77" s="163" t="s">
        <v>89</v>
      </c>
      <c r="W77" s="163" t="s">
        <v>89</v>
      </c>
      <c r="X77" s="163" t="s">
        <v>89</v>
      </c>
      <c r="Y77" s="163" t="s">
        <v>89</v>
      </c>
      <c r="Z77" s="163" t="s">
        <v>89</v>
      </c>
      <c r="AA77" s="163" t="s">
        <v>89</v>
      </c>
      <c r="AB77" s="163" t="s">
        <v>89</v>
      </c>
      <c r="AC77" s="163" t="s">
        <v>89</v>
      </c>
      <c r="AD77" s="163" t="s">
        <v>89</v>
      </c>
      <c r="AE77" s="163" t="s">
        <v>89</v>
      </c>
      <c r="AF77" s="164" t="s">
        <v>89</v>
      </c>
      <c r="AG77" s="237"/>
      <c r="AH77" s="238"/>
      <c r="AI77" s="217">
        <f>AD41</f>
        <v>19113369.66</v>
      </c>
      <c r="AJ77" s="218"/>
      <c r="AK77" s="76"/>
      <c r="AL77" s="67">
        <f>AI77</f>
        <v>19113369.66</v>
      </c>
      <c r="AM77" s="77"/>
      <c r="AN77" s="77">
        <f>AI41</f>
        <v>17788128.330000002</v>
      </c>
      <c r="AO77" s="77"/>
      <c r="AP77" s="77"/>
      <c r="AQ77" s="77">
        <f>AN77</f>
        <v>17788128.330000002</v>
      </c>
      <c r="AR77" s="77"/>
      <c r="AS77" s="77">
        <f>AN77-AI77</f>
        <v>-1325241.3299999982</v>
      </c>
      <c r="AT77" s="77">
        <f>AS77</f>
        <v>-1325241.3299999982</v>
      </c>
      <c r="AU77" s="6"/>
      <c r="AV77" s="6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</row>
    <row r="78" spans="1:82" ht="45.75" customHeight="1" x14ac:dyDescent="0.25">
      <c r="A78" s="44">
        <v>2</v>
      </c>
      <c r="B78" s="162" t="s">
        <v>161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4"/>
      <c r="AG78" s="237"/>
      <c r="AH78" s="238"/>
      <c r="AI78" s="149">
        <f>AD56</f>
        <v>5410889.1299999999</v>
      </c>
      <c r="AJ78" s="150"/>
      <c r="AK78" s="76"/>
      <c r="AL78" s="67">
        <f>AI78</f>
        <v>5410889.1299999999</v>
      </c>
      <c r="AM78" s="67"/>
      <c r="AN78" s="77">
        <f>AI56</f>
        <v>5410889.0299999993</v>
      </c>
      <c r="AO78" s="77"/>
      <c r="AP78" s="77"/>
      <c r="AQ78" s="77">
        <f>AN78</f>
        <v>5410889.0299999993</v>
      </c>
      <c r="AR78" s="77"/>
      <c r="AS78" s="77">
        <f>AN78-AI78</f>
        <v>-0.10000000055879354</v>
      </c>
      <c r="AT78" s="77">
        <f>AS78</f>
        <v>-0.10000000055879354</v>
      </c>
      <c r="AU78" s="6"/>
      <c r="AV78" s="6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</row>
    <row r="79" spans="1:82" ht="48.75" customHeight="1" x14ac:dyDescent="0.25">
      <c r="A79" s="44">
        <v>3</v>
      </c>
      <c r="B79" s="162" t="s">
        <v>90</v>
      </c>
      <c r="C79" s="163" t="s">
        <v>90</v>
      </c>
      <c r="D79" s="163" t="s">
        <v>90</v>
      </c>
      <c r="E79" s="163" t="s">
        <v>90</v>
      </c>
      <c r="F79" s="163" t="s">
        <v>90</v>
      </c>
      <c r="G79" s="163" t="s">
        <v>90</v>
      </c>
      <c r="H79" s="163" t="s">
        <v>90</v>
      </c>
      <c r="I79" s="163" t="s">
        <v>90</v>
      </c>
      <c r="J79" s="163" t="s">
        <v>90</v>
      </c>
      <c r="K79" s="163" t="s">
        <v>90</v>
      </c>
      <c r="L79" s="163" t="s">
        <v>90</v>
      </c>
      <c r="M79" s="163" t="s">
        <v>90</v>
      </c>
      <c r="N79" s="163" t="s">
        <v>90</v>
      </c>
      <c r="O79" s="163" t="s">
        <v>90</v>
      </c>
      <c r="P79" s="163" t="s">
        <v>90</v>
      </c>
      <c r="Q79" s="163" t="s">
        <v>90</v>
      </c>
      <c r="R79" s="163" t="s">
        <v>90</v>
      </c>
      <c r="S79" s="163" t="s">
        <v>90</v>
      </c>
      <c r="T79" s="163" t="s">
        <v>90</v>
      </c>
      <c r="U79" s="163" t="s">
        <v>90</v>
      </c>
      <c r="V79" s="163" t="s">
        <v>90</v>
      </c>
      <c r="W79" s="163" t="s">
        <v>90</v>
      </c>
      <c r="X79" s="163" t="s">
        <v>90</v>
      </c>
      <c r="Y79" s="163" t="s">
        <v>90</v>
      </c>
      <c r="Z79" s="163" t="s">
        <v>90</v>
      </c>
      <c r="AA79" s="163" t="s">
        <v>90</v>
      </c>
      <c r="AB79" s="163" t="s">
        <v>90</v>
      </c>
      <c r="AC79" s="163" t="s">
        <v>90</v>
      </c>
      <c r="AD79" s="163" t="s">
        <v>90</v>
      </c>
      <c r="AE79" s="163" t="s">
        <v>90</v>
      </c>
      <c r="AF79" s="164" t="s">
        <v>90</v>
      </c>
      <c r="AG79" s="237"/>
      <c r="AH79" s="238"/>
      <c r="AI79" s="217">
        <f>AD60</f>
        <v>882000</v>
      </c>
      <c r="AJ79" s="218"/>
      <c r="AK79" s="76"/>
      <c r="AL79" s="67">
        <f>AI79</f>
        <v>882000</v>
      </c>
      <c r="AM79" s="77"/>
      <c r="AN79" s="77">
        <f>AI60</f>
        <v>882000</v>
      </c>
      <c r="AO79" s="77"/>
      <c r="AP79" s="77"/>
      <c r="AQ79" s="77">
        <f>AN79</f>
        <v>882000</v>
      </c>
      <c r="AR79" s="77"/>
      <c r="AS79" s="77">
        <f>AN79-AI79</f>
        <v>0</v>
      </c>
      <c r="AT79" s="77">
        <f>AS79</f>
        <v>0</v>
      </c>
      <c r="AU79" s="6"/>
      <c r="AV79" s="6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</row>
    <row r="80" spans="1:82" ht="20.25" customHeight="1" x14ac:dyDescent="0.25">
      <c r="A80" s="44"/>
      <c r="B80" s="165" t="s">
        <v>91</v>
      </c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7"/>
      <c r="AG80" s="168"/>
      <c r="AH80" s="168"/>
      <c r="AI80" s="269">
        <f>SUM(AI77:AJ79)</f>
        <v>25406258.789999999</v>
      </c>
      <c r="AJ80" s="270"/>
      <c r="AK80" s="75"/>
      <c r="AL80" s="79">
        <f>AI80</f>
        <v>25406258.789999999</v>
      </c>
      <c r="AM80" s="12"/>
      <c r="AN80" s="208">
        <f>SUM(AN77:AO79)</f>
        <v>24081017.359999999</v>
      </c>
      <c r="AO80" s="209"/>
      <c r="AP80" s="80"/>
      <c r="AQ80" s="78">
        <f>AN80</f>
        <v>24081017.359999999</v>
      </c>
      <c r="AR80" s="12"/>
      <c r="AS80" s="78">
        <f>SUM(AS77:AS79)</f>
        <v>-1325241.4299999988</v>
      </c>
      <c r="AT80" s="78">
        <f>AS80</f>
        <v>-1325241.4299999988</v>
      </c>
      <c r="AU80" s="6"/>
      <c r="AV80" s="66">
        <f>AN80/AI80*100</f>
        <v>94.783799374185634</v>
      </c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</row>
    <row r="81" spans="1:73" ht="5.25" customHeight="1" x14ac:dyDescent="0.25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47"/>
      <c r="AH81" s="47"/>
      <c r="AI81" s="90"/>
      <c r="AJ81" s="90"/>
      <c r="AK81" s="91"/>
      <c r="AL81" s="92"/>
      <c r="AM81" s="6"/>
      <c r="AN81" s="92"/>
      <c r="AO81" s="92"/>
      <c r="AP81" s="14"/>
      <c r="AQ81" s="93"/>
      <c r="AR81" s="6"/>
      <c r="AS81" s="93"/>
      <c r="AT81" s="93"/>
      <c r="AU81" s="6"/>
      <c r="AV81" s="6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</row>
    <row r="82" spans="1:73" ht="18.75" customHeight="1" x14ac:dyDescent="0.25">
      <c r="A82" s="41" t="s">
        <v>57</v>
      </c>
      <c r="B82" s="3" t="s">
        <v>15</v>
      </c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ht="18.75" customHeight="1" x14ac:dyDescent="0.25">
      <c r="A83" s="19" t="s">
        <v>78</v>
      </c>
      <c r="B83" s="3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4" spans="1:73" ht="15.75" x14ac:dyDescent="0.25">
      <c r="B84" s="3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</row>
    <row r="85" spans="1:73" ht="47.25" customHeight="1" x14ac:dyDescent="0.25">
      <c r="A85" s="143" t="s">
        <v>13</v>
      </c>
      <c r="B85" s="143" t="s">
        <v>19</v>
      </c>
      <c r="C85" s="143"/>
      <c r="D85" s="143"/>
      <c r="E85" s="143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143" t="s">
        <v>17</v>
      </c>
      <c r="AD85" s="143" t="s">
        <v>18</v>
      </c>
      <c r="AE85" s="143"/>
      <c r="AF85" s="143"/>
      <c r="AG85" s="143" t="s">
        <v>9</v>
      </c>
      <c r="AH85" s="143"/>
      <c r="AI85" s="143"/>
      <c r="AJ85" s="143"/>
      <c r="AK85" s="143"/>
      <c r="AL85" s="143"/>
      <c r="AM85" s="143" t="s">
        <v>21</v>
      </c>
      <c r="AN85" s="143"/>
      <c r="AO85" s="143"/>
      <c r="AP85" s="143"/>
      <c r="AQ85" s="143"/>
      <c r="AR85" s="143" t="s">
        <v>10</v>
      </c>
      <c r="AS85" s="143"/>
      <c r="AT85" s="143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</row>
    <row r="86" spans="1:73" ht="36" customHeight="1" x14ac:dyDescent="0.25">
      <c r="A86" s="143"/>
      <c r="B86" s="143"/>
      <c r="C86" s="143"/>
      <c r="D86" s="143"/>
      <c r="E86" s="143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143"/>
      <c r="AD86" s="143"/>
      <c r="AE86" s="143"/>
      <c r="AF86" s="143"/>
      <c r="AG86" s="143" t="s">
        <v>6</v>
      </c>
      <c r="AH86" s="143"/>
      <c r="AI86" s="234" t="s">
        <v>7</v>
      </c>
      <c r="AJ86" s="234"/>
      <c r="AK86" s="56"/>
      <c r="AL86" s="56" t="s">
        <v>8</v>
      </c>
      <c r="AM86" s="56" t="s">
        <v>6</v>
      </c>
      <c r="AN86" s="56" t="s">
        <v>7</v>
      </c>
      <c r="AO86" s="56"/>
      <c r="AP86" s="56"/>
      <c r="AQ86" s="56" t="s">
        <v>8</v>
      </c>
      <c r="AR86" s="56" t="s">
        <v>6</v>
      </c>
      <c r="AS86" s="56" t="s">
        <v>7</v>
      </c>
      <c r="AT86" s="56" t="s">
        <v>8</v>
      </c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</row>
    <row r="87" spans="1:73" ht="15.75" x14ac:dyDescent="0.25">
      <c r="A87" s="44"/>
      <c r="B87" s="159" t="s">
        <v>131</v>
      </c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1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</row>
    <row r="88" spans="1:73" ht="18.75" customHeight="1" x14ac:dyDescent="0.25">
      <c r="A88" s="44"/>
      <c r="B88" s="159" t="s">
        <v>29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1"/>
      <c r="U88" s="52"/>
      <c r="V88" s="52"/>
      <c r="W88" s="52"/>
      <c r="X88" s="52"/>
      <c r="Y88" s="52"/>
      <c r="Z88" s="52"/>
      <c r="AA88" s="52"/>
      <c r="AB88" s="52"/>
      <c r="AC88" s="11"/>
      <c r="AD88" s="146"/>
      <c r="AE88" s="147"/>
      <c r="AF88" s="148"/>
      <c r="AG88" s="151"/>
      <c r="AH88" s="152"/>
      <c r="AI88" s="103"/>
      <c r="AJ88" s="104"/>
      <c r="AK88" s="110"/>
      <c r="AL88" s="77"/>
      <c r="AM88" s="77"/>
      <c r="AN88" s="77"/>
      <c r="AO88" s="77"/>
      <c r="AP88" s="77"/>
      <c r="AQ88" s="77"/>
      <c r="AR88" s="77"/>
      <c r="AS88" s="77"/>
      <c r="AT88" s="77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</row>
    <row r="89" spans="1:73" ht="18.75" customHeight="1" x14ac:dyDescent="0.25">
      <c r="A89" s="56"/>
      <c r="B89" s="156" t="s">
        <v>83</v>
      </c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8"/>
      <c r="U89" s="52"/>
      <c r="V89" s="52"/>
      <c r="W89" s="52"/>
      <c r="X89" s="52"/>
      <c r="Y89" s="52"/>
      <c r="Z89" s="52"/>
      <c r="AA89" s="52"/>
      <c r="AB89" s="52"/>
      <c r="AC89" s="16" t="s">
        <v>27</v>
      </c>
      <c r="AD89" s="146" t="s">
        <v>64</v>
      </c>
      <c r="AE89" s="147"/>
      <c r="AF89" s="148"/>
      <c r="AG89" s="155"/>
      <c r="AH89" s="155"/>
      <c r="AI89" s="149">
        <f>SUM(AI90:AJ93)</f>
        <v>19113369.66</v>
      </c>
      <c r="AJ89" s="150"/>
      <c r="AK89" s="110"/>
      <c r="AL89" s="77">
        <f>AI89</f>
        <v>19113369.66</v>
      </c>
      <c r="AM89" s="77"/>
      <c r="AN89" s="77">
        <f>SUM(AN90:AO93)</f>
        <v>17788128.329999998</v>
      </c>
      <c r="AO89" s="77"/>
      <c r="AP89" s="77"/>
      <c r="AQ89" s="77">
        <f>AN89</f>
        <v>17788128.329999998</v>
      </c>
      <c r="AR89" s="77"/>
      <c r="AS89" s="77">
        <f>AN89-AI89</f>
        <v>-1325241.3300000019</v>
      </c>
      <c r="AT89" s="77">
        <f>AS89</f>
        <v>-1325241.3300000019</v>
      </c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</row>
    <row r="90" spans="1:73" ht="48" customHeight="1" x14ac:dyDescent="0.25">
      <c r="A90" s="44">
        <v>1</v>
      </c>
      <c r="B90" s="156" t="s">
        <v>160</v>
      </c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8"/>
      <c r="U90" s="52"/>
      <c r="V90" s="52"/>
      <c r="W90" s="52"/>
      <c r="X90" s="52"/>
      <c r="Y90" s="52"/>
      <c r="Z90" s="52"/>
      <c r="AA90" s="52"/>
      <c r="AB90" s="52"/>
      <c r="AC90" s="16" t="s">
        <v>27</v>
      </c>
      <c r="AD90" s="146" t="s">
        <v>64</v>
      </c>
      <c r="AE90" s="147"/>
      <c r="AF90" s="148"/>
      <c r="AG90" s="151"/>
      <c r="AH90" s="152"/>
      <c r="AI90" s="149">
        <f>AD42</f>
        <v>385006</v>
      </c>
      <c r="AJ90" s="150"/>
      <c r="AK90" s="110"/>
      <c r="AL90" s="77">
        <f>AI90</f>
        <v>385006</v>
      </c>
      <c r="AM90" s="77"/>
      <c r="AN90" s="77">
        <f>AI42</f>
        <v>384879</v>
      </c>
      <c r="AO90" s="77"/>
      <c r="AP90" s="77"/>
      <c r="AQ90" s="77">
        <f>AN90</f>
        <v>384879</v>
      </c>
      <c r="AR90" s="77"/>
      <c r="AS90" s="77">
        <f>AN90-AI90</f>
        <v>-127</v>
      </c>
      <c r="AT90" s="77">
        <f>AS90</f>
        <v>-127</v>
      </c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</row>
    <row r="91" spans="1:73" ht="36" customHeight="1" x14ac:dyDescent="0.25">
      <c r="A91" s="44">
        <v>2</v>
      </c>
      <c r="B91" s="144" t="s">
        <v>132</v>
      </c>
      <c r="C91" s="145"/>
      <c r="D91" s="145"/>
      <c r="E91" s="145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87"/>
      <c r="U91" s="52"/>
      <c r="V91" s="52"/>
      <c r="W91" s="52"/>
      <c r="X91" s="52"/>
      <c r="Y91" s="52"/>
      <c r="Z91" s="52"/>
      <c r="AA91" s="52"/>
      <c r="AB91" s="52"/>
      <c r="AC91" s="16" t="s">
        <v>27</v>
      </c>
      <c r="AD91" s="146" t="s">
        <v>64</v>
      </c>
      <c r="AE91" s="147"/>
      <c r="AF91" s="148"/>
      <c r="AG91" s="151"/>
      <c r="AH91" s="152"/>
      <c r="AI91" s="149">
        <f>AD43+AD44</f>
        <v>9203638</v>
      </c>
      <c r="AJ91" s="150"/>
      <c r="AK91" s="110"/>
      <c r="AL91" s="77">
        <f>AI91</f>
        <v>9203638</v>
      </c>
      <c r="AM91" s="77"/>
      <c r="AN91" s="77">
        <f>AI43+AI44</f>
        <v>9198638</v>
      </c>
      <c r="AO91" s="77"/>
      <c r="AP91" s="77"/>
      <c r="AQ91" s="77">
        <f>AN91</f>
        <v>9198638</v>
      </c>
      <c r="AR91" s="77"/>
      <c r="AS91" s="77">
        <f>AN91-AI91</f>
        <v>-5000</v>
      </c>
      <c r="AT91" s="77">
        <f>AS91</f>
        <v>-5000</v>
      </c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</row>
    <row r="92" spans="1:73" ht="53.25" customHeight="1" x14ac:dyDescent="0.25">
      <c r="A92" s="44">
        <v>3</v>
      </c>
      <c r="B92" s="144" t="s">
        <v>92</v>
      </c>
      <c r="C92" s="145"/>
      <c r="D92" s="145"/>
      <c r="E92" s="145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87"/>
      <c r="U92" s="52"/>
      <c r="V92" s="52"/>
      <c r="W92" s="52"/>
      <c r="X92" s="52"/>
      <c r="Y92" s="52"/>
      <c r="Z92" s="52"/>
      <c r="AA92" s="52"/>
      <c r="AB92" s="52"/>
      <c r="AC92" s="16" t="s">
        <v>27</v>
      </c>
      <c r="AD92" s="146" t="s">
        <v>64</v>
      </c>
      <c r="AE92" s="147"/>
      <c r="AF92" s="148"/>
      <c r="AG92" s="151"/>
      <c r="AH92" s="152"/>
      <c r="AI92" s="149">
        <f>AD45+AD46+AD47+AD51+AD52+AD53+AD54+AD55</f>
        <v>2140560.6</v>
      </c>
      <c r="AJ92" s="150"/>
      <c r="AK92" s="110"/>
      <c r="AL92" s="77">
        <f>AI92</f>
        <v>2140560.6</v>
      </c>
      <c r="AM92" s="77"/>
      <c r="AN92" s="77">
        <f>AI45+AI46+AI47+AI51+AI52+AI53+AI54+AI55</f>
        <v>2134617.6</v>
      </c>
      <c r="AO92" s="77"/>
      <c r="AP92" s="77"/>
      <c r="AQ92" s="77">
        <f>AN92</f>
        <v>2134617.6</v>
      </c>
      <c r="AR92" s="77"/>
      <c r="AS92" s="77">
        <f>AN92-AI92</f>
        <v>-5943</v>
      </c>
      <c r="AT92" s="77">
        <f>AS92</f>
        <v>-5943</v>
      </c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</row>
    <row r="93" spans="1:73" ht="63.75" customHeight="1" x14ac:dyDescent="0.25">
      <c r="A93" s="44">
        <v>4</v>
      </c>
      <c r="B93" s="144" t="s">
        <v>133</v>
      </c>
      <c r="C93" s="145"/>
      <c r="D93" s="145"/>
      <c r="E93" s="145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87"/>
      <c r="U93" s="52"/>
      <c r="V93" s="52"/>
      <c r="W93" s="52"/>
      <c r="X93" s="52"/>
      <c r="Y93" s="52"/>
      <c r="Z93" s="52"/>
      <c r="AA93" s="52"/>
      <c r="AB93" s="52"/>
      <c r="AC93" s="16" t="s">
        <v>27</v>
      </c>
      <c r="AD93" s="146" t="s">
        <v>64</v>
      </c>
      <c r="AE93" s="147"/>
      <c r="AF93" s="148"/>
      <c r="AG93" s="151"/>
      <c r="AH93" s="152"/>
      <c r="AI93" s="149">
        <f>AD48+AD49+AD50</f>
        <v>7384165.0599999996</v>
      </c>
      <c r="AJ93" s="150"/>
      <c r="AK93" s="110"/>
      <c r="AL93" s="77">
        <f>AI93</f>
        <v>7384165.0599999996</v>
      </c>
      <c r="AM93" s="77"/>
      <c r="AN93" s="77">
        <f>AI48+AI49+AI50</f>
        <v>6069993.7299999995</v>
      </c>
      <c r="AO93" s="77"/>
      <c r="AP93" s="77"/>
      <c r="AQ93" s="77">
        <f>AN93</f>
        <v>6069993.7299999995</v>
      </c>
      <c r="AR93" s="77"/>
      <c r="AS93" s="77">
        <f>AN93-AI93</f>
        <v>-1314171.33</v>
      </c>
      <c r="AT93" s="77">
        <f>AS93</f>
        <v>-1314171.33</v>
      </c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</row>
    <row r="94" spans="1:73" ht="18.75" customHeight="1" x14ac:dyDescent="0.25">
      <c r="A94" s="44"/>
      <c r="B94" s="159" t="s">
        <v>25</v>
      </c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9"/>
      <c r="U94" s="52"/>
      <c r="V94" s="52"/>
      <c r="W94" s="52"/>
      <c r="X94" s="52"/>
      <c r="Y94" s="52"/>
      <c r="Z94" s="52"/>
      <c r="AA94" s="52"/>
      <c r="AB94" s="52"/>
      <c r="AC94" s="16"/>
      <c r="AD94" s="146"/>
      <c r="AE94" s="147"/>
      <c r="AF94" s="148"/>
      <c r="AG94" s="155"/>
      <c r="AH94" s="155"/>
      <c r="AI94" s="149"/>
      <c r="AJ94" s="150"/>
      <c r="AK94" s="110"/>
      <c r="AL94" s="77"/>
      <c r="AM94" s="77"/>
      <c r="AN94" s="77"/>
      <c r="AO94" s="77"/>
      <c r="AP94" s="77"/>
      <c r="AQ94" s="77"/>
      <c r="AR94" s="77"/>
      <c r="AS94" s="77"/>
      <c r="AT94" s="77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</row>
    <row r="95" spans="1:73" ht="35.25" customHeight="1" x14ac:dyDescent="0.25">
      <c r="A95" s="44">
        <v>1</v>
      </c>
      <c r="B95" s="144" t="s">
        <v>134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203"/>
      <c r="U95" s="52"/>
      <c r="V95" s="52"/>
      <c r="W95" s="52"/>
      <c r="X95" s="52"/>
      <c r="Y95" s="52"/>
      <c r="Z95" s="52"/>
      <c r="AA95" s="52"/>
      <c r="AB95" s="52"/>
      <c r="AC95" s="16" t="s">
        <v>28</v>
      </c>
      <c r="AD95" s="146" t="s">
        <v>135</v>
      </c>
      <c r="AE95" s="147"/>
      <c r="AF95" s="148"/>
      <c r="AG95" s="155"/>
      <c r="AH95" s="155"/>
      <c r="AI95" s="153">
        <v>1</v>
      </c>
      <c r="AJ95" s="154"/>
      <c r="AK95" s="112"/>
      <c r="AL95" s="113">
        <f t="shared" ref="AL95:AL105" si="8">AI95</f>
        <v>1</v>
      </c>
      <c r="AM95" s="77"/>
      <c r="AN95" s="113">
        <v>1</v>
      </c>
      <c r="AO95" s="113"/>
      <c r="AP95" s="113"/>
      <c r="AQ95" s="113">
        <f t="shared" ref="AQ95:AQ105" si="9">AN95</f>
        <v>1</v>
      </c>
      <c r="AR95" s="77"/>
      <c r="AS95" s="113">
        <f t="shared" ref="AS95:AS105" si="10">AN95-AI95</f>
        <v>0</v>
      </c>
      <c r="AT95" s="113">
        <f t="shared" ref="AT95:AT105" si="11">AS95</f>
        <v>0</v>
      </c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</row>
    <row r="96" spans="1:73" ht="33" customHeight="1" x14ac:dyDescent="0.25">
      <c r="A96" s="44">
        <v>2</v>
      </c>
      <c r="B96" s="144" t="s">
        <v>136</v>
      </c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203"/>
      <c r="U96" s="52"/>
      <c r="V96" s="52"/>
      <c r="W96" s="52"/>
      <c r="X96" s="52"/>
      <c r="Y96" s="52"/>
      <c r="Z96" s="52"/>
      <c r="AA96" s="52"/>
      <c r="AB96" s="52"/>
      <c r="AC96" s="16" t="s">
        <v>28</v>
      </c>
      <c r="AD96" s="146" t="s">
        <v>138</v>
      </c>
      <c r="AE96" s="147"/>
      <c r="AF96" s="148"/>
      <c r="AG96" s="155"/>
      <c r="AH96" s="155"/>
      <c r="AI96" s="153">
        <v>2</v>
      </c>
      <c r="AJ96" s="154"/>
      <c r="AK96" s="112"/>
      <c r="AL96" s="113">
        <f t="shared" si="8"/>
        <v>2</v>
      </c>
      <c r="AM96" s="77"/>
      <c r="AN96" s="113">
        <v>2</v>
      </c>
      <c r="AO96" s="113"/>
      <c r="AP96" s="113"/>
      <c r="AQ96" s="113">
        <f t="shared" si="9"/>
        <v>2</v>
      </c>
      <c r="AR96" s="77"/>
      <c r="AS96" s="113">
        <f t="shared" si="10"/>
        <v>0</v>
      </c>
      <c r="AT96" s="113">
        <f t="shared" si="11"/>
        <v>0</v>
      </c>
      <c r="AU96" s="6"/>
      <c r="AV96" s="6"/>
      <c r="AW96" s="140">
        <f>1+2+2+(1+1+10+6+1)</f>
        <v>24</v>
      </c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</row>
    <row r="97" spans="1:73" ht="55.5" customHeight="1" x14ac:dyDescent="0.25">
      <c r="A97" s="44">
        <v>3</v>
      </c>
      <c r="B97" s="144" t="s">
        <v>93</v>
      </c>
      <c r="C97" s="145"/>
      <c r="D97" s="145"/>
      <c r="E97" s="145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87"/>
      <c r="U97" s="52"/>
      <c r="V97" s="52"/>
      <c r="W97" s="52"/>
      <c r="X97" s="52"/>
      <c r="Y97" s="52"/>
      <c r="Z97" s="52"/>
      <c r="AA97" s="52"/>
      <c r="AB97" s="52"/>
      <c r="AC97" s="16" t="s">
        <v>28</v>
      </c>
      <c r="AD97" s="146" t="s">
        <v>85</v>
      </c>
      <c r="AE97" s="147"/>
      <c r="AF97" s="148"/>
      <c r="AG97" s="155"/>
      <c r="AH97" s="155"/>
      <c r="AI97" s="153">
        <f>3+16</f>
        <v>19</v>
      </c>
      <c r="AJ97" s="154"/>
      <c r="AK97" s="112"/>
      <c r="AL97" s="113">
        <f t="shared" si="8"/>
        <v>19</v>
      </c>
      <c r="AM97" s="77"/>
      <c r="AN97" s="113">
        <f>3+16</f>
        <v>19</v>
      </c>
      <c r="AO97" s="113"/>
      <c r="AP97" s="113"/>
      <c r="AQ97" s="113">
        <f t="shared" si="9"/>
        <v>19</v>
      </c>
      <c r="AR97" s="77"/>
      <c r="AS97" s="113">
        <f t="shared" si="10"/>
        <v>0</v>
      </c>
      <c r="AT97" s="113">
        <f t="shared" si="11"/>
        <v>0</v>
      </c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</row>
    <row r="98" spans="1:73" ht="41.25" customHeight="1" x14ac:dyDescent="0.25">
      <c r="A98" s="44">
        <v>4</v>
      </c>
      <c r="B98" s="144" t="s">
        <v>137</v>
      </c>
      <c r="C98" s="145"/>
      <c r="D98" s="145"/>
      <c r="E98" s="145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87"/>
      <c r="U98" s="52"/>
      <c r="V98" s="52"/>
      <c r="W98" s="52"/>
      <c r="X98" s="52"/>
      <c r="Y98" s="52"/>
      <c r="Z98" s="52"/>
      <c r="AA98" s="52"/>
      <c r="AB98" s="52"/>
      <c r="AC98" s="16" t="s">
        <v>28</v>
      </c>
      <c r="AD98" s="146" t="s">
        <v>142</v>
      </c>
      <c r="AE98" s="147"/>
      <c r="AF98" s="148"/>
      <c r="AG98" s="155"/>
      <c r="AH98" s="155"/>
      <c r="AI98" s="153">
        <f>1+2</f>
        <v>3</v>
      </c>
      <c r="AJ98" s="154"/>
      <c r="AK98" s="112"/>
      <c r="AL98" s="113">
        <f t="shared" si="8"/>
        <v>3</v>
      </c>
      <c r="AM98" s="77"/>
      <c r="AN98" s="113">
        <f>1+2</f>
        <v>3</v>
      </c>
      <c r="AO98" s="113"/>
      <c r="AP98" s="113"/>
      <c r="AQ98" s="113">
        <f t="shared" si="9"/>
        <v>3</v>
      </c>
      <c r="AR98" s="77"/>
      <c r="AS98" s="113">
        <f t="shared" si="10"/>
        <v>0</v>
      </c>
      <c r="AT98" s="113">
        <f t="shared" si="11"/>
        <v>0</v>
      </c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</row>
    <row r="99" spans="1:73" ht="18.75" customHeight="1" x14ac:dyDescent="0.25">
      <c r="A99" s="44"/>
      <c r="B99" s="159" t="s">
        <v>26</v>
      </c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9"/>
      <c r="U99" s="52"/>
      <c r="V99" s="52"/>
      <c r="W99" s="52"/>
      <c r="X99" s="52"/>
      <c r="Y99" s="52"/>
      <c r="Z99" s="52"/>
      <c r="AA99" s="52"/>
      <c r="AB99" s="52"/>
      <c r="AC99" s="16"/>
      <c r="AD99" s="146"/>
      <c r="AE99" s="147"/>
      <c r="AF99" s="148"/>
      <c r="AG99" s="155"/>
      <c r="AH99" s="155"/>
      <c r="AI99" s="149"/>
      <c r="AJ99" s="150"/>
      <c r="AK99" s="110"/>
      <c r="AL99" s="77"/>
      <c r="AM99" s="77"/>
      <c r="AN99" s="77"/>
      <c r="AO99" s="77"/>
      <c r="AP99" s="77"/>
      <c r="AQ99" s="77"/>
      <c r="AR99" s="77"/>
      <c r="AS99" s="77"/>
      <c r="AT99" s="77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</row>
    <row r="100" spans="1:73" ht="36" customHeight="1" x14ac:dyDescent="0.25">
      <c r="A100" s="44">
        <v>1</v>
      </c>
      <c r="B100" s="144" t="s">
        <v>139</v>
      </c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203"/>
      <c r="U100" s="52"/>
      <c r="V100" s="52"/>
      <c r="W100" s="52"/>
      <c r="X100" s="52"/>
      <c r="Y100" s="52"/>
      <c r="Z100" s="52"/>
      <c r="AA100" s="52"/>
      <c r="AB100" s="52"/>
      <c r="AC100" s="16" t="s">
        <v>84</v>
      </c>
      <c r="AD100" s="146" t="s">
        <v>24</v>
      </c>
      <c r="AE100" s="147"/>
      <c r="AF100" s="148"/>
      <c r="AG100" s="155"/>
      <c r="AH100" s="155"/>
      <c r="AI100" s="149">
        <f>AI90/AI95</f>
        <v>385006</v>
      </c>
      <c r="AJ100" s="150"/>
      <c r="AK100" s="110"/>
      <c r="AL100" s="77">
        <f t="shared" si="8"/>
        <v>385006</v>
      </c>
      <c r="AM100" s="77"/>
      <c r="AN100" s="77">
        <f>AN90/AN95</f>
        <v>384879</v>
      </c>
      <c r="AO100" s="77"/>
      <c r="AP100" s="77"/>
      <c r="AQ100" s="77">
        <f t="shared" si="9"/>
        <v>384879</v>
      </c>
      <c r="AR100" s="77"/>
      <c r="AS100" s="77">
        <f t="shared" si="10"/>
        <v>-127</v>
      </c>
      <c r="AT100" s="77">
        <f t="shared" si="11"/>
        <v>-127</v>
      </c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</row>
    <row r="101" spans="1:73" ht="35.25" customHeight="1" x14ac:dyDescent="0.25">
      <c r="A101" s="44">
        <v>2</v>
      </c>
      <c r="B101" s="144" t="s">
        <v>140</v>
      </c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203"/>
      <c r="U101" s="52"/>
      <c r="V101" s="52"/>
      <c r="W101" s="52"/>
      <c r="X101" s="52"/>
      <c r="Y101" s="52"/>
      <c r="Z101" s="52"/>
      <c r="AA101" s="52"/>
      <c r="AB101" s="52"/>
      <c r="AC101" s="16" t="s">
        <v>84</v>
      </c>
      <c r="AD101" s="146" t="s">
        <v>24</v>
      </c>
      <c r="AE101" s="147"/>
      <c r="AF101" s="148"/>
      <c r="AG101" s="155"/>
      <c r="AH101" s="155"/>
      <c r="AI101" s="149">
        <f>AI91/AI96</f>
        <v>4601819</v>
      </c>
      <c r="AJ101" s="150"/>
      <c r="AK101" s="110"/>
      <c r="AL101" s="77">
        <f t="shared" si="8"/>
        <v>4601819</v>
      </c>
      <c r="AM101" s="77"/>
      <c r="AN101" s="77">
        <f>AN91/AN96</f>
        <v>4599319</v>
      </c>
      <c r="AO101" s="77"/>
      <c r="AP101" s="77"/>
      <c r="AQ101" s="77">
        <f t="shared" si="9"/>
        <v>4599319</v>
      </c>
      <c r="AR101" s="77"/>
      <c r="AS101" s="77">
        <f t="shared" si="10"/>
        <v>-2500</v>
      </c>
      <c r="AT101" s="77">
        <f t="shared" si="11"/>
        <v>-2500</v>
      </c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</row>
    <row r="102" spans="1:73" ht="50.25" customHeight="1" x14ac:dyDescent="0.25">
      <c r="A102" s="44">
        <v>3</v>
      </c>
      <c r="B102" s="144" t="s">
        <v>94</v>
      </c>
      <c r="C102" s="145"/>
      <c r="D102" s="145"/>
      <c r="E102" s="145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87"/>
      <c r="U102" s="52"/>
      <c r="V102" s="52"/>
      <c r="W102" s="52"/>
      <c r="X102" s="52"/>
      <c r="Y102" s="52"/>
      <c r="Z102" s="52"/>
      <c r="AA102" s="52"/>
      <c r="AB102" s="52"/>
      <c r="AC102" s="16" t="s">
        <v>84</v>
      </c>
      <c r="AD102" s="146" t="s">
        <v>24</v>
      </c>
      <c r="AE102" s="147"/>
      <c r="AF102" s="148"/>
      <c r="AG102" s="155"/>
      <c r="AH102" s="155"/>
      <c r="AI102" s="149">
        <f>AI92/AI97</f>
        <v>112661.08421052631</v>
      </c>
      <c r="AJ102" s="150"/>
      <c r="AK102" s="110"/>
      <c r="AL102" s="77">
        <f t="shared" si="8"/>
        <v>112661.08421052631</v>
      </c>
      <c r="AM102" s="77"/>
      <c r="AN102" s="77">
        <f>AN92/AN97</f>
        <v>112348.29473684212</v>
      </c>
      <c r="AO102" s="77"/>
      <c r="AP102" s="77"/>
      <c r="AQ102" s="77">
        <f t="shared" si="9"/>
        <v>112348.29473684212</v>
      </c>
      <c r="AR102" s="77"/>
      <c r="AS102" s="77">
        <f t="shared" si="10"/>
        <v>-312.78947368419904</v>
      </c>
      <c r="AT102" s="77">
        <f t="shared" si="11"/>
        <v>-312.78947368419904</v>
      </c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</row>
    <row r="103" spans="1:73" ht="35.25" customHeight="1" x14ac:dyDescent="0.25">
      <c r="A103" s="44">
        <v>4</v>
      </c>
      <c r="B103" s="144" t="s">
        <v>141</v>
      </c>
      <c r="C103" s="145"/>
      <c r="D103" s="145"/>
      <c r="E103" s="145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87"/>
      <c r="U103" s="52"/>
      <c r="V103" s="52"/>
      <c r="W103" s="52"/>
      <c r="X103" s="52"/>
      <c r="Y103" s="52"/>
      <c r="Z103" s="52"/>
      <c r="AA103" s="52"/>
      <c r="AB103" s="52"/>
      <c r="AC103" s="16" t="s">
        <v>84</v>
      </c>
      <c r="AD103" s="146" t="s">
        <v>24</v>
      </c>
      <c r="AE103" s="147"/>
      <c r="AF103" s="148"/>
      <c r="AG103" s="155"/>
      <c r="AH103" s="155"/>
      <c r="AI103" s="149">
        <f>AI93/AI98</f>
        <v>2461388.353333333</v>
      </c>
      <c r="AJ103" s="150"/>
      <c r="AK103" s="110"/>
      <c r="AL103" s="77">
        <f t="shared" si="8"/>
        <v>2461388.353333333</v>
      </c>
      <c r="AM103" s="77"/>
      <c r="AN103" s="77">
        <f>AN93/AN98</f>
        <v>2023331.2433333332</v>
      </c>
      <c r="AO103" s="77"/>
      <c r="AP103" s="77"/>
      <c r="AQ103" s="77">
        <f t="shared" si="9"/>
        <v>2023331.2433333332</v>
      </c>
      <c r="AR103" s="77"/>
      <c r="AS103" s="77">
        <f t="shared" si="10"/>
        <v>-438057.10999999987</v>
      </c>
      <c r="AT103" s="77">
        <f t="shared" si="11"/>
        <v>-438057.10999999987</v>
      </c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</row>
    <row r="104" spans="1:73" ht="18.75" customHeight="1" x14ac:dyDescent="0.25">
      <c r="A104" s="44"/>
      <c r="B104" s="159" t="s">
        <v>30</v>
      </c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9"/>
      <c r="U104" s="52"/>
      <c r="V104" s="52"/>
      <c r="W104" s="52"/>
      <c r="X104" s="52"/>
      <c r="Y104" s="52"/>
      <c r="Z104" s="52"/>
      <c r="AA104" s="52"/>
      <c r="AB104" s="52"/>
      <c r="AC104" s="16"/>
      <c r="AD104" s="146"/>
      <c r="AE104" s="147"/>
      <c r="AF104" s="148"/>
      <c r="AG104" s="155"/>
      <c r="AH104" s="155"/>
      <c r="AI104" s="149"/>
      <c r="AJ104" s="150"/>
      <c r="AK104" s="110"/>
      <c r="AL104" s="77"/>
      <c r="AM104" s="77"/>
      <c r="AN104" s="77"/>
      <c r="AO104" s="77"/>
      <c r="AP104" s="77"/>
      <c r="AQ104" s="77"/>
      <c r="AR104" s="77"/>
      <c r="AS104" s="77"/>
      <c r="AT104" s="77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 ht="48.75" customHeight="1" x14ac:dyDescent="0.25">
      <c r="A105" s="44">
        <v>1</v>
      </c>
      <c r="B105" s="200" t="s">
        <v>65</v>
      </c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52"/>
      <c r="V105" s="52"/>
      <c r="W105" s="52"/>
      <c r="X105" s="52"/>
      <c r="Y105" s="52"/>
      <c r="Z105" s="52"/>
      <c r="AA105" s="52"/>
      <c r="AB105" s="52"/>
      <c r="AC105" s="16" t="s">
        <v>80</v>
      </c>
      <c r="AD105" s="146" t="s">
        <v>24</v>
      </c>
      <c r="AE105" s="147"/>
      <c r="AF105" s="148"/>
      <c r="AG105" s="155"/>
      <c r="AH105" s="155"/>
      <c r="AI105" s="149">
        <f>(AI89)/595428785*100</f>
        <v>3.21001774544709</v>
      </c>
      <c r="AJ105" s="150">
        <f>(AJ95)/595428785*100</f>
        <v>0</v>
      </c>
      <c r="AK105" s="110"/>
      <c r="AL105" s="77">
        <f t="shared" si="8"/>
        <v>3.21001774544709</v>
      </c>
      <c r="AM105" s="77"/>
      <c r="AN105" s="149">
        <f>(AN89)/595428785*100</f>
        <v>2.9874485040221894</v>
      </c>
      <c r="AO105" s="150">
        <f>(AO95)/595428785*100</f>
        <v>0</v>
      </c>
      <c r="AP105" s="77"/>
      <c r="AQ105" s="77">
        <f t="shared" si="9"/>
        <v>2.9874485040221894</v>
      </c>
      <c r="AR105" s="77"/>
      <c r="AS105" s="77">
        <f t="shared" si="10"/>
        <v>-0.22256924142490053</v>
      </c>
      <c r="AT105" s="77">
        <f t="shared" si="11"/>
        <v>-0.22256924142490053</v>
      </c>
      <c r="AU105" s="6"/>
      <c r="AV105" s="66">
        <f>(AV95)/595428785*100</f>
        <v>0</v>
      </c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</row>
    <row r="106" spans="1:73" ht="15.75" x14ac:dyDescent="0.25">
      <c r="A106" s="44"/>
      <c r="B106" s="159" t="s">
        <v>98</v>
      </c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1"/>
      <c r="AU106" s="6"/>
      <c r="AV106" s="6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 ht="18.75" customHeight="1" x14ac:dyDescent="0.25">
      <c r="A107" s="44"/>
      <c r="B107" s="213" t="s">
        <v>29</v>
      </c>
      <c r="C107" s="214"/>
      <c r="D107" s="214"/>
      <c r="E107" s="215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52"/>
      <c r="V107" s="52"/>
      <c r="W107" s="52"/>
      <c r="X107" s="52"/>
      <c r="Y107" s="52"/>
      <c r="Z107" s="52"/>
      <c r="AA107" s="52"/>
      <c r="AB107" s="52"/>
      <c r="AC107" s="16"/>
      <c r="AD107" s="146"/>
      <c r="AE107" s="147"/>
      <c r="AF107" s="148"/>
      <c r="AG107" s="155"/>
      <c r="AH107" s="155"/>
      <c r="AI107" s="103"/>
      <c r="AJ107" s="104"/>
      <c r="AK107" s="110"/>
      <c r="AL107" s="77"/>
      <c r="AM107" s="77"/>
      <c r="AN107" s="103"/>
      <c r="AO107" s="104"/>
      <c r="AP107" s="77"/>
      <c r="AQ107" s="77"/>
      <c r="AR107" s="77"/>
      <c r="AS107" s="77"/>
      <c r="AT107" s="77"/>
      <c r="AU107" s="6"/>
      <c r="AV107" s="6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</row>
    <row r="108" spans="1:73" ht="20.25" customHeight="1" x14ac:dyDescent="0.25">
      <c r="A108" s="44"/>
      <c r="B108" s="195" t="s">
        <v>83</v>
      </c>
      <c r="C108" s="196"/>
      <c r="D108" s="196"/>
      <c r="E108" s="197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52"/>
      <c r="V108" s="52"/>
      <c r="W108" s="52"/>
      <c r="X108" s="52"/>
      <c r="Y108" s="52"/>
      <c r="Z108" s="52"/>
      <c r="AA108" s="52"/>
      <c r="AB108" s="52"/>
      <c r="AC108" s="16" t="s">
        <v>27</v>
      </c>
      <c r="AD108" s="146" t="s">
        <v>64</v>
      </c>
      <c r="AE108" s="147"/>
      <c r="AF108" s="148"/>
      <c r="AG108" s="155"/>
      <c r="AH108" s="155"/>
      <c r="AI108" s="149">
        <f>SUM(AI109:AJ111)</f>
        <v>5410889.1299999999</v>
      </c>
      <c r="AJ108" s="150"/>
      <c r="AK108" s="110"/>
      <c r="AL108" s="77">
        <f>AI108</f>
        <v>5410889.1299999999</v>
      </c>
      <c r="AM108" s="77"/>
      <c r="AN108" s="103">
        <f>SUM(AN109:AN111)</f>
        <v>5410889.0299999993</v>
      </c>
      <c r="AO108" s="104"/>
      <c r="AP108" s="77"/>
      <c r="AQ108" s="77">
        <f>AN108</f>
        <v>5410889.0299999993</v>
      </c>
      <c r="AR108" s="77"/>
      <c r="AS108" s="77">
        <f>AN108-AI108</f>
        <v>-0.10000000055879354</v>
      </c>
      <c r="AT108" s="77">
        <f>AS108</f>
        <v>-0.10000000055879354</v>
      </c>
      <c r="AU108" s="6"/>
      <c r="AV108" s="6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</row>
    <row r="109" spans="1:73" ht="32.25" customHeight="1" x14ac:dyDescent="0.25">
      <c r="A109" s="44">
        <v>1</v>
      </c>
      <c r="B109" s="162" t="s">
        <v>143</v>
      </c>
      <c r="C109" s="163"/>
      <c r="D109" s="163"/>
      <c r="E109" s="164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52"/>
      <c r="V109" s="52"/>
      <c r="W109" s="52"/>
      <c r="X109" s="52"/>
      <c r="Y109" s="52"/>
      <c r="Z109" s="52"/>
      <c r="AA109" s="52"/>
      <c r="AB109" s="52"/>
      <c r="AC109" s="16" t="s">
        <v>27</v>
      </c>
      <c r="AD109" s="146" t="s">
        <v>64</v>
      </c>
      <c r="AE109" s="147"/>
      <c r="AF109" s="148"/>
      <c r="AG109" s="155"/>
      <c r="AH109" s="155"/>
      <c r="AI109" s="149">
        <f>AD57</f>
        <v>405092</v>
      </c>
      <c r="AJ109" s="150"/>
      <c r="AK109" s="110"/>
      <c r="AL109" s="77">
        <f>AI109</f>
        <v>405092</v>
      </c>
      <c r="AM109" s="77"/>
      <c r="AN109" s="103">
        <f>AI57</f>
        <v>405091.9</v>
      </c>
      <c r="AO109" s="104"/>
      <c r="AP109" s="77"/>
      <c r="AQ109" s="77">
        <f>AN109</f>
        <v>405091.9</v>
      </c>
      <c r="AR109" s="77"/>
      <c r="AS109" s="77">
        <f>AN109-AI109</f>
        <v>-9.9999999976716936E-2</v>
      </c>
      <c r="AT109" s="77">
        <f>AS109</f>
        <v>-9.9999999976716936E-2</v>
      </c>
      <c r="AU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</row>
    <row r="110" spans="1:73" ht="22.5" customHeight="1" x14ac:dyDescent="0.25">
      <c r="A110" s="44">
        <v>2</v>
      </c>
      <c r="B110" s="162" t="s">
        <v>144</v>
      </c>
      <c r="C110" s="163"/>
      <c r="D110" s="163"/>
      <c r="E110" s="164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52"/>
      <c r="V110" s="52"/>
      <c r="W110" s="52"/>
      <c r="X110" s="52"/>
      <c r="Y110" s="52"/>
      <c r="Z110" s="52"/>
      <c r="AA110" s="52"/>
      <c r="AB110" s="52"/>
      <c r="AC110" s="16" t="s">
        <v>27</v>
      </c>
      <c r="AD110" s="146" t="s">
        <v>64</v>
      </c>
      <c r="AE110" s="147"/>
      <c r="AF110" s="148"/>
      <c r="AG110" s="155"/>
      <c r="AH110" s="155"/>
      <c r="AI110" s="149">
        <f>AD58</f>
        <v>3120000</v>
      </c>
      <c r="AJ110" s="150"/>
      <c r="AK110" s="110"/>
      <c r="AL110" s="77">
        <f>AI110</f>
        <v>3120000</v>
      </c>
      <c r="AM110" s="77"/>
      <c r="AN110" s="103">
        <f>AI58</f>
        <v>3120000</v>
      </c>
      <c r="AO110" s="104"/>
      <c r="AP110" s="77"/>
      <c r="AQ110" s="77">
        <f>AN110</f>
        <v>3120000</v>
      </c>
      <c r="AR110" s="77"/>
      <c r="AS110" s="77">
        <f>AN110-AI110</f>
        <v>0</v>
      </c>
      <c r="AT110" s="77">
        <f>AS110</f>
        <v>0</v>
      </c>
      <c r="AU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</row>
    <row r="111" spans="1:73" ht="63" customHeight="1" x14ac:dyDescent="0.25">
      <c r="A111" s="44">
        <v>3</v>
      </c>
      <c r="B111" s="162" t="s">
        <v>145</v>
      </c>
      <c r="C111" s="163"/>
      <c r="D111" s="163"/>
      <c r="E111" s="164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52"/>
      <c r="V111" s="52"/>
      <c r="W111" s="52"/>
      <c r="X111" s="52"/>
      <c r="Y111" s="52"/>
      <c r="Z111" s="52"/>
      <c r="AA111" s="52"/>
      <c r="AB111" s="52"/>
      <c r="AC111" s="16" t="s">
        <v>27</v>
      </c>
      <c r="AD111" s="146" t="s">
        <v>64</v>
      </c>
      <c r="AE111" s="147"/>
      <c r="AF111" s="148"/>
      <c r="AG111" s="155"/>
      <c r="AH111" s="155"/>
      <c r="AI111" s="149">
        <f>AD59</f>
        <v>1885797.13</v>
      </c>
      <c r="AJ111" s="150"/>
      <c r="AK111" s="110"/>
      <c r="AL111" s="77">
        <f>AI111</f>
        <v>1885797.13</v>
      </c>
      <c r="AM111" s="77"/>
      <c r="AN111" s="103">
        <f>AI59</f>
        <v>1885797.13</v>
      </c>
      <c r="AO111" s="104"/>
      <c r="AP111" s="77"/>
      <c r="AQ111" s="77">
        <f>AN111</f>
        <v>1885797.13</v>
      </c>
      <c r="AR111" s="77"/>
      <c r="AS111" s="77">
        <f>AN111-AI111</f>
        <v>0</v>
      </c>
      <c r="AT111" s="77">
        <f>AS111</f>
        <v>0</v>
      </c>
      <c r="AU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</row>
    <row r="112" spans="1:73" ht="33.75" customHeight="1" x14ac:dyDescent="0.25">
      <c r="A112" s="44">
        <v>4</v>
      </c>
      <c r="B112" s="162" t="s">
        <v>146</v>
      </c>
      <c r="C112" s="163"/>
      <c r="D112" s="163"/>
      <c r="E112" s="164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52"/>
      <c r="V112" s="52"/>
      <c r="W112" s="52"/>
      <c r="X112" s="52"/>
      <c r="Y112" s="52"/>
      <c r="Z112" s="52"/>
      <c r="AA112" s="52"/>
      <c r="AB112" s="52"/>
      <c r="AC112" s="16" t="s">
        <v>27</v>
      </c>
      <c r="AD112" s="146" t="s">
        <v>147</v>
      </c>
      <c r="AE112" s="147"/>
      <c r="AF112" s="148"/>
      <c r="AG112" s="155"/>
      <c r="AH112" s="155"/>
      <c r="AI112" s="149">
        <f>6285990.43</f>
        <v>6285990.4299999997</v>
      </c>
      <c r="AJ112" s="150"/>
      <c r="AK112" s="110"/>
      <c r="AL112" s="77">
        <f>AI112</f>
        <v>6285990.4299999997</v>
      </c>
      <c r="AM112" s="77"/>
      <c r="AN112" s="103">
        <v>6285990.4299999997</v>
      </c>
      <c r="AO112" s="104"/>
      <c r="AP112" s="77"/>
      <c r="AQ112" s="77">
        <f>AN112</f>
        <v>6285990.4299999997</v>
      </c>
      <c r="AR112" s="77"/>
      <c r="AS112" s="77">
        <f>AN112-AI112</f>
        <v>0</v>
      </c>
      <c r="AT112" s="77">
        <f>AS112</f>
        <v>0</v>
      </c>
      <c r="AU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</row>
    <row r="113" spans="1:73" ht="18.75" customHeight="1" x14ac:dyDescent="0.25">
      <c r="A113" s="44"/>
      <c r="B113" s="213" t="s">
        <v>86</v>
      </c>
      <c r="C113" s="214"/>
      <c r="D113" s="214"/>
      <c r="E113" s="215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52"/>
      <c r="V113" s="52"/>
      <c r="W113" s="52"/>
      <c r="X113" s="52"/>
      <c r="Y113" s="52"/>
      <c r="Z113" s="52"/>
      <c r="AA113" s="52"/>
      <c r="AB113" s="52"/>
      <c r="AC113" s="16"/>
      <c r="AD113" s="97"/>
      <c r="AE113" s="99"/>
      <c r="AF113" s="98"/>
      <c r="AG113" s="155"/>
      <c r="AH113" s="155"/>
      <c r="AI113" s="103"/>
      <c r="AJ113" s="104"/>
      <c r="AK113" s="110"/>
      <c r="AL113" s="77"/>
      <c r="AM113" s="77"/>
      <c r="AN113" s="103"/>
      <c r="AO113" s="104"/>
      <c r="AP113" s="77"/>
      <c r="AQ113" s="77"/>
      <c r="AR113" s="77"/>
      <c r="AS113" s="77"/>
      <c r="AT113" s="77"/>
      <c r="AU113" s="6"/>
      <c r="AV113" s="6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</row>
    <row r="114" spans="1:73" ht="48.75" customHeight="1" x14ac:dyDescent="0.25">
      <c r="A114" s="44">
        <v>1</v>
      </c>
      <c r="B114" s="195" t="s">
        <v>148</v>
      </c>
      <c r="C114" s="196"/>
      <c r="D114" s="196"/>
      <c r="E114" s="197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52"/>
      <c r="V114" s="52"/>
      <c r="W114" s="52"/>
      <c r="X114" s="52"/>
      <c r="Y114" s="52"/>
      <c r="Z114" s="52"/>
      <c r="AA114" s="52"/>
      <c r="AB114" s="52"/>
      <c r="AC114" s="16" t="s">
        <v>28</v>
      </c>
      <c r="AD114" s="146" t="s">
        <v>142</v>
      </c>
      <c r="AE114" s="147"/>
      <c r="AF114" s="148"/>
      <c r="AG114" s="155"/>
      <c r="AH114" s="155"/>
      <c r="AI114" s="153">
        <v>1</v>
      </c>
      <c r="AJ114" s="154"/>
      <c r="AK114" s="112"/>
      <c r="AL114" s="113">
        <f>AI114</f>
        <v>1</v>
      </c>
      <c r="AM114" s="113"/>
      <c r="AN114" s="111">
        <v>1</v>
      </c>
      <c r="AO114" s="114"/>
      <c r="AP114" s="113"/>
      <c r="AQ114" s="113">
        <f>AN114</f>
        <v>1</v>
      </c>
      <c r="AR114" s="77"/>
      <c r="AS114" s="77">
        <f>AN114-AI114</f>
        <v>0</v>
      </c>
      <c r="AT114" s="77">
        <f>AS114</f>
        <v>0</v>
      </c>
      <c r="AU114" s="6"/>
      <c r="AV114" s="6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</row>
    <row r="115" spans="1:73" ht="35.25" customHeight="1" x14ac:dyDescent="0.25">
      <c r="A115" s="44">
        <v>2</v>
      </c>
      <c r="B115" s="195" t="s">
        <v>149</v>
      </c>
      <c r="C115" s="196"/>
      <c r="D115" s="196"/>
      <c r="E115" s="197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52"/>
      <c r="V115" s="52"/>
      <c r="W115" s="52"/>
      <c r="X115" s="52"/>
      <c r="Y115" s="52"/>
      <c r="Z115" s="52"/>
      <c r="AA115" s="52"/>
      <c r="AB115" s="52"/>
      <c r="AC115" s="16" t="s">
        <v>28</v>
      </c>
      <c r="AD115" s="146" t="s">
        <v>150</v>
      </c>
      <c r="AE115" s="147"/>
      <c r="AF115" s="148"/>
      <c r="AG115" s="155"/>
      <c r="AH115" s="155"/>
      <c r="AI115" s="153">
        <f>1+2</f>
        <v>3</v>
      </c>
      <c r="AJ115" s="154"/>
      <c r="AK115" s="112"/>
      <c r="AL115" s="113">
        <f>AI115</f>
        <v>3</v>
      </c>
      <c r="AM115" s="113"/>
      <c r="AN115" s="111">
        <f>1+2</f>
        <v>3</v>
      </c>
      <c r="AO115" s="114"/>
      <c r="AP115" s="113"/>
      <c r="AQ115" s="113">
        <f>AN115</f>
        <v>3</v>
      </c>
      <c r="AR115" s="77"/>
      <c r="AS115" s="77">
        <f>AN115-AI115</f>
        <v>0</v>
      </c>
      <c r="AT115" s="77">
        <f>AS115</f>
        <v>0</v>
      </c>
      <c r="AU115" s="6"/>
      <c r="AV115" s="6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</row>
    <row r="116" spans="1:73" ht="20.25" customHeight="1" x14ac:dyDescent="0.25">
      <c r="A116" s="44"/>
      <c r="B116" s="213" t="s">
        <v>26</v>
      </c>
      <c r="C116" s="214"/>
      <c r="D116" s="214"/>
      <c r="E116" s="215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52"/>
      <c r="V116" s="52"/>
      <c r="W116" s="52"/>
      <c r="X116" s="52"/>
      <c r="Y116" s="52"/>
      <c r="Z116" s="52"/>
      <c r="AA116" s="52"/>
      <c r="AB116" s="52"/>
      <c r="AC116" s="16"/>
      <c r="AD116" s="97"/>
      <c r="AE116" s="99"/>
      <c r="AF116" s="98"/>
      <c r="AG116" s="155"/>
      <c r="AH116" s="155"/>
      <c r="AI116" s="103"/>
      <c r="AJ116" s="104"/>
      <c r="AK116" s="110"/>
      <c r="AL116" s="77"/>
      <c r="AM116" s="77"/>
      <c r="AN116" s="103"/>
      <c r="AO116" s="104"/>
      <c r="AP116" s="77"/>
      <c r="AQ116" s="77"/>
      <c r="AR116" s="77"/>
      <c r="AS116" s="77"/>
      <c r="AT116" s="77"/>
      <c r="AU116" s="6"/>
      <c r="AV116" s="6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</row>
    <row r="117" spans="1:73" ht="36" customHeight="1" x14ac:dyDescent="0.25">
      <c r="A117" s="44">
        <v>1</v>
      </c>
      <c r="B117" s="195" t="s">
        <v>151</v>
      </c>
      <c r="C117" s="196"/>
      <c r="D117" s="196"/>
      <c r="E117" s="197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52"/>
      <c r="V117" s="52"/>
      <c r="W117" s="52"/>
      <c r="X117" s="52"/>
      <c r="Y117" s="52"/>
      <c r="Z117" s="52"/>
      <c r="AA117" s="52"/>
      <c r="AB117" s="52"/>
      <c r="AC117" s="16" t="s">
        <v>27</v>
      </c>
      <c r="AD117" s="146" t="s">
        <v>24</v>
      </c>
      <c r="AE117" s="147"/>
      <c r="AF117" s="148"/>
      <c r="AG117" s="155"/>
      <c r="AH117" s="155"/>
      <c r="AI117" s="149">
        <f>AI109/AI114</f>
        <v>405092</v>
      </c>
      <c r="AJ117" s="150"/>
      <c r="AK117" s="110"/>
      <c r="AL117" s="77">
        <f>AI117</f>
        <v>405092</v>
      </c>
      <c r="AM117" s="77"/>
      <c r="AN117" s="103">
        <f>AN109/AN114</f>
        <v>405091.9</v>
      </c>
      <c r="AO117" s="104"/>
      <c r="AP117" s="77"/>
      <c r="AQ117" s="77">
        <f>AN117</f>
        <v>405091.9</v>
      </c>
      <c r="AR117" s="77"/>
      <c r="AS117" s="77">
        <f>AN117-AI117</f>
        <v>-9.9999999976716936E-2</v>
      </c>
      <c r="AT117" s="77">
        <f>AS117</f>
        <v>-9.9999999976716936E-2</v>
      </c>
      <c r="AU117" s="6"/>
      <c r="AV117" s="6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</row>
    <row r="118" spans="1:73" ht="34.5" customHeight="1" x14ac:dyDescent="0.25">
      <c r="A118" s="44">
        <v>2</v>
      </c>
      <c r="B118" s="195" t="s">
        <v>152</v>
      </c>
      <c r="C118" s="196"/>
      <c r="D118" s="196"/>
      <c r="E118" s="197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52"/>
      <c r="V118" s="52"/>
      <c r="W118" s="52"/>
      <c r="X118" s="52"/>
      <c r="Y118" s="52"/>
      <c r="Z118" s="52"/>
      <c r="AA118" s="52"/>
      <c r="AB118" s="52"/>
      <c r="AC118" s="16" t="s">
        <v>27</v>
      </c>
      <c r="AD118" s="146" t="s">
        <v>24</v>
      </c>
      <c r="AE118" s="147"/>
      <c r="AF118" s="148"/>
      <c r="AG118" s="155"/>
      <c r="AH118" s="155"/>
      <c r="AI118" s="149">
        <f>AI110</f>
        <v>3120000</v>
      </c>
      <c r="AJ118" s="150"/>
      <c r="AK118" s="110"/>
      <c r="AL118" s="77">
        <f>AI118</f>
        <v>3120000</v>
      </c>
      <c r="AM118" s="77"/>
      <c r="AN118" s="103">
        <f>AN110</f>
        <v>3120000</v>
      </c>
      <c r="AO118" s="104"/>
      <c r="AP118" s="77"/>
      <c r="AQ118" s="77">
        <f>AN118</f>
        <v>3120000</v>
      </c>
      <c r="AR118" s="77"/>
      <c r="AS118" s="77">
        <f>AN118-AI118</f>
        <v>0</v>
      </c>
      <c r="AT118" s="77">
        <f>AS118</f>
        <v>0</v>
      </c>
      <c r="AU118" s="6"/>
      <c r="AV118" s="6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</row>
    <row r="119" spans="1:73" ht="54.75" customHeight="1" x14ac:dyDescent="0.25">
      <c r="A119" s="44">
        <v>3</v>
      </c>
      <c r="B119" s="195" t="s">
        <v>153</v>
      </c>
      <c r="C119" s="196"/>
      <c r="D119" s="196"/>
      <c r="E119" s="197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52"/>
      <c r="V119" s="52"/>
      <c r="W119" s="52"/>
      <c r="X119" s="52"/>
      <c r="Y119" s="52"/>
      <c r="Z119" s="52"/>
      <c r="AA119" s="52"/>
      <c r="AB119" s="52"/>
      <c r="AC119" s="16" t="s">
        <v>27</v>
      </c>
      <c r="AD119" s="146" t="s">
        <v>24</v>
      </c>
      <c r="AE119" s="147"/>
      <c r="AF119" s="148"/>
      <c r="AG119" s="155"/>
      <c r="AH119" s="155"/>
      <c r="AI119" s="149">
        <f>AI111/2</f>
        <v>942898.56499999994</v>
      </c>
      <c r="AJ119" s="150"/>
      <c r="AK119" s="110"/>
      <c r="AL119" s="77">
        <f>AI119</f>
        <v>942898.56499999994</v>
      </c>
      <c r="AM119" s="77"/>
      <c r="AN119" s="103">
        <f>AN111/2</f>
        <v>942898.56499999994</v>
      </c>
      <c r="AO119" s="104"/>
      <c r="AP119" s="77"/>
      <c r="AQ119" s="77">
        <f>AN119</f>
        <v>942898.56499999994</v>
      </c>
      <c r="AR119" s="77"/>
      <c r="AS119" s="77">
        <f>AN119-AI119</f>
        <v>0</v>
      </c>
      <c r="AT119" s="77">
        <f>AS119</f>
        <v>0</v>
      </c>
      <c r="AU119" s="6"/>
      <c r="AV119" s="6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</row>
    <row r="120" spans="1:73" ht="17.25" customHeight="1" x14ac:dyDescent="0.25">
      <c r="A120" s="44"/>
      <c r="B120" s="213" t="s">
        <v>30</v>
      </c>
      <c r="C120" s="214"/>
      <c r="D120" s="214"/>
      <c r="E120" s="215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52"/>
      <c r="V120" s="52"/>
      <c r="W120" s="52"/>
      <c r="X120" s="52"/>
      <c r="Y120" s="52"/>
      <c r="Z120" s="52"/>
      <c r="AA120" s="52"/>
      <c r="AB120" s="52"/>
      <c r="AC120" s="16"/>
      <c r="AD120" s="97"/>
      <c r="AE120" s="99"/>
      <c r="AF120" s="98"/>
      <c r="AG120" s="155"/>
      <c r="AH120" s="155"/>
      <c r="AI120" s="103"/>
      <c r="AJ120" s="104"/>
      <c r="AK120" s="110"/>
      <c r="AL120" s="77"/>
      <c r="AM120" s="77"/>
      <c r="AN120" s="103"/>
      <c r="AO120" s="104"/>
      <c r="AP120" s="77"/>
      <c r="AQ120" s="77"/>
      <c r="AR120" s="77"/>
      <c r="AS120" s="77"/>
      <c r="AT120" s="77"/>
      <c r="AU120" s="6"/>
      <c r="AV120" s="6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</row>
    <row r="121" spans="1:73" ht="48.75" customHeight="1" x14ac:dyDescent="0.25">
      <c r="A121" s="44">
        <v>1</v>
      </c>
      <c r="B121" s="195" t="s">
        <v>65</v>
      </c>
      <c r="C121" s="196"/>
      <c r="D121" s="196"/>
      <c r="E121" s="197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52"/>
      <c r="V121" s="52"/>
      <c r="W121" s="52"/>
      <c r="X121" s="52"/>
      <c r="Y121" s="52"/>
      <c r="Z121" s="52"/>
      <c r="AA121" s="52"/>
      <c r="AB121" s="52"/>
      <c r="AC121" s="16" t="s">
        <v>80</v>
      </c>
      <c r="AD121" s="146" t="s">
        <v>24</v>
      </c>
      <c r="AE121" s="147"/>
      <c r="AF121" s="148"/>
      <c r="AG121" s="155"/>
      <c r="AH121" s="155"/>
      <c r="AI121" s="149">
        <f>AI108/122090773.68*100</f>
        <v>4.4318575162624034</v>
      </c>
      <c r="AJ121" s="150">
        <f>AJ107/122090773.68*100</f>
        <v>0</v>
      </c>
      <c r="AK121" s="110"/>
      <c r="AL121" s="77">
        <f>AI121</f>
        <v>4.4318575162624034</v>
      </c>
      <c r="AM121" s="77"/>
      <c r="AN121" s="103">
        <f>AN108/122090773.68*100</f>
        <v>4.4318574343561314</v>
      </c>
      <c r="AO121" s="104">
        <f>AO107/122090773.68*100</f>
        <v>0</v>
      </c>
      <c r="AP121" s="77"/>
      <c r="AQ121" s="77">
        <f>AN121</f>
        <v>4.4318574343561314</v>
      </c>
      <c r="AR121" s="77"/>
      <c r="AS121" s="77">
        <f>AN121-AI121</f>
        <v>-8.190627198700895E-8</v>
      </c>
      <c r="AT121" s="77">
        <f>AS121</f>
        <v>-8.190627198700895E-8</v>
      </c>
      <c r="AU121" s="6"/>
      <c r="AV121" s="66">
        <f>AV107/122090773.68*100</f>
        <v>0</v>
      </c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</row>
    <row r="122" spans="1:73" ht="15.75" x14ac:dyDescent="0.25">
      <c r="A122" s="44"/>
      <c r="B122" s="274" t="s">
        <v>159</v>
      </c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9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</row>
    <row r="123" spans="1:73" ht="18.75" customHeight="1" x14ac:dyDescent="0.25">
      <c r="A123" s="44"/>
      <c r="B123" s="202" t="s">
        <v>29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52"/>
      <c r="V123" s="52"/>
      <c r="W123" s="52"/>
      <c r="X123" s="52"/>
      <c r="Y123" s="52"/>
      <c r="Z123" s="52"/>
      <c r="AA123" s="52"/>
      <c r="AB123" s="52"/>
      <c r="AC123" s="16"/>
      <c r="AD123" s="146"/>
      <c r="AE123" s="147"/>
      <c r="AF123" s="148"/>
      <c r="AG123" s="155"/>
      <c r="AH123" s="155"/>
      <c r="AI123" s="149"/>
      <c r="AJ123" s="150"/>
      <c r="AK123" s="110"/>
      <c r="AL123" s="77"/>
      <c r="AM123" s="77"/>
      <c r="AN123" s="77"/>
      <c r="AO123" s="77"/>
      <c r="AP123" s="77"/>
      <c r="AQ123" s="77"/>
      <c r="AR123" s="77"/>
      <c r="AS123" s="77"/>
      <c r="AT123" s="77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</row>
    <row r="124" spans="1:73" ht="18.75" customHeight="1" x14ac:dyDescent="0.25">
      <c r="A124" s="44"/>
      <c r="B124" s="200" t="s">
        <v>83</v>
      </c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52"/>
      <c r="V124" s="52"/>
      <c r="W124" s="52"/>
      <c r="X124" s="52"/>
      <c r="Y124" s="52"/>
      <c r="Z124" s="52"/>
      <c r="AA124" s="52"/>
      <c r="AB124" s="52"/>
      <c r="AC124" s="16" t="s">
        <v>27</v>
      </c>
      <c r="AD124" s="146" t="s">
        <v>64</v>
      </c>
      <c r="AE124" s="147"/>
      <c r="AF124" s="148"/>
      <c r="AG124" s="155"/>
      <c r="AH124" s="155"/>
      <c r="AI124" s="149">
        <f>AI125</f>
        <v>882000</v>
      </c>
      <c r="AJ124" s="150"/>
      <c r="AK124" s="110"/>
      <c r="AL124" s="77">
        <f t="shared" ref="AL124:AL132" si="12">AI124</f>
        <v>882000</v>
      </c>
      <c r="AM124" s="77"/>
      <c r="AN124" s="77">
        <f>AN125</f>
        <v>882000</v>
      </c>
      <c r="AO124" s="77"/>
      <c r="AP124" s="77"/>
      <c r="AQ124" s="77">
        <f t="shared" ref="AQ124:AQ132" si="13">AN124</f>
        <v>882000</v>
      </c>
      <c r="AR124" s="77"/>
      <c r="AS124" s="77">
        <f t="shared" ref="AS124:AS132" si="14">AN124-AI124</f>
        <v>0</v>
      </c>
      <c r="AT124" s="77">
        <f t="shared" ref="AT124:AT132" si="15">AS124</f>
        <v>0</v>
      </c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</row>
    <row r="125" spans="1:73" ht="80.25" customHeight="1" x14ac:dyDescent="0.25">
      <c r="A125" s="44">
        <v>1</v>
      </c>
      <c r="B125" s="192" t="s">
        <v>154</v>
      </c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52"/>
      <c r="V125" s="52"/>
      <c r="W125" s="52"/>
      <c r="X125" s="52"/>
      <c r="Y125" s="52"/>
      <c r="Z125" s="52"/>
      <c r="AA125" s="52"/>
      <c r="AB125" s="52"/>
      <c r="AC125" s="16" t="s">
        <v>27</v>
      </c>
      <c r="AD125" s="146" t="s">
        <v>64</v>
      </c>
      <c r="AE125" s="147"/>
      <c r="AF125" s="148"/>
      <c r="AG125" s="155"/>
      <c r="AH125" s="155"/>
      <c r="AI125" s="149">
        <f>SUM(AD61:AD61)</f>
        <v>882000</v>
      </c>
      <c r="AJ125" s="150"/>
      <c r="AK125" s="110"/>
      <c r="AL125" s="77">
        <f t="shared" si="12"/>
        <v>882000</v>
      </c>
      <c r="AM125" s="77"/>
      <c r="AN125" s="77">
        <f>SUM(AI61:AI61)</f>
        <v>882000</v>
      </c>
      <c r="AO125" s="77"/>
      <c r="AP125" s="77"/>
      <c r="AQ125" s="77">
        <f t="shared" si="13"/>
        <v>882000</v>
      </c>
      <c r="AR125" s="77"/>
      <c r="AS125" s="77">
        <f t="shared" si="14"/>
        <v>0</v>
      </c>
      <c r="AT125" s="77">
        <f t="shared" si="15"/>
        <v>0</v>
      </c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</row>
    <row r="126" spans="1:73" ht="33.75" customHeight="1" x14ac:dyDescent="0.25">
      <c r="A126" s="44">
        <v>2</v>
      </c>
      <c r="B126" s="144" t="s">
        <v>155</v>
      </c>
      <c r="C126" s="145"/>
      <c r="D126" s="145"/>
      <c r="E126" s="203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52"/>
      <c r="V126" s="52"/>
      <c r="W126" s="52"/>
      <c r="X126" s="52"/>
      <c r="Y126" s="52"/>
      <c r="Z126" s="52"/>
      <c r="AA126" s="52"/>
      <c r="AB126" s="52"/>
      <c r="AC126" s="16" t="s">
        <v>27</v>
      </c>
      <c r="AD126" s="146" t="s">
        <v>157</v>
      </c>
      <c r="AE126" s="147"/>
      <c r="AF126" s="148"/>
      <c r="AG126" s="155"/>
      <c r="AH126" s="155"/>
      <c r="AI126" s="149">
        <v>2940000</v>
      </c>
      <c r="AJ126" s="150"/>
      <c r="AK126" s="110"/>
      <c r="AL126" s="77">
        <f t="shared" si="12"/>
        <v>2940000</v>
      </c>
      <c r="AM126" s="77"/>
      <c r="AN126" s="77">
        <v>2940000</v>
      </c>
      <c r="AO126" s="77"/>
      <c r="AP126" s="77"/>
      <c r="AQ126" s="77">
        <f t="shared" si="13"/>
        <v>2940000</v>
      </c>
      <c r="AR126" s="77"/>
      <c r="AS126" s="77">
        <f t="shared" si="14"/>
        <v>0</v>
      </c>
      <c r="AT126" s="77">
        <f t="shared" si="15"/>
        <v>0</v>
      </c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</row>
    <row r="127" spans="1:73" ht="18.75" customHeight="1" x14ac:dyDescent="0.25">
      <c r="A127" s="44"/>
      <c r="B127" s="194" t="s">
        <v>86</v>
      </c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52"/>
      <c r="V127" s="52"/>
      <c r="W127" s="52"/>
      <c r="X127" s="52"/>
      <c r="Y127" s="52"/>
      <c r="Z127" s="52"/>
      <c r="AA127" s="52"/>
      <c r="AB127" s="52"/>
      <c r="AC127" s="16"/>
      <c r="AD127" s="146"/>
      <c r="AE127" s="147"/>
      <c r="AF127" s="148"/>
      <c r="AG127" s="155"/>
      <c r="AH127" s="155"/>
      <c r="AI127" s="149"/>
      <c r="AJ127" s="150"/>
      <c r="AK127" s="110"/>
      <c r="AL127" s="77"/>
      <c r="AM127" s="77"/>
      <c r="AN127" s="77"/>
      <c r="AO127" s="77"/>
      <c r="AP127" s="77"/>
      <c r="AQ127" s="77"/>
      <c r="AR127" s="77"/>
      <c r="AS127" s="77"/>
      <c r="AT127" s="77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</row>
    <row r="128" spans="1:73" ht="33.75" customHeight="1" x14ac:dyDescent="0.25">
      <c r="A128" s="44">
        <v>1</v>
      </c>
      <c r="B128" s="193" t="s">
        <v>156</v>
      </c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52"/>
      <c r="V128" s="52"/>
      <c r="W128" s="52"/>
      <c r="X128" s="52"/>
      <c r="Y128" s="52"/>
      <c r="Z128" s="52"/>
      <c r="AA128" s="52"/>
      <c r="AB128" s="52"/>
      <c r="AC128" s="16" t="s">
        <v>28</v>
      </c>
      <c r="AD128" s="146" t="s">
        <v>157</v>
      </c>
      <c r="AE128" s="147"/>
      <c r="AF128" s="148"/>
      <c r="AG128" s="155"/>
      <c r="AH128" s="155"/>
      <c r="AI128" s="153">
        <v>1</v>
      </c>
      <c r="AJ128" s="266"/>
      <c r="AK128" s="112"/>
      <c r="AL128" s="113">
        <f t="shared" si="12"/>
        <v>1</v>
      </c>
      <c r="AM128" s="113"/>
      <c r="AN128" s="113">
        <v>1</v>
      </c>
      <c r="AO128" s="113"/>
      <c r="AP128" s="113"/>
      <c r="AQ128" s="113">
        <f t="shared" si="13"/>
        <v>1</v>
      </c>
      <c r="AR128" s="113"/>
      <c r="AS128" s="113">
        <f t="shared" si="14"/>
        <v>0</v>
      </c>
      <c r="AT128" s="113">
        <f t="shared" si="15"/>
        <v>0</v>
      </c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</row>
    <row r="129" spans="1:73" ht="18.75" customHeight="1" x14ac:dyDescent="0.25">
      <c r="A129" s="44"/>
      <c r="B129" s="194" t="s">
        <v>26</v>
      </c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52"/>
      <c r="V129" s="52"/>
      <c r="W129" s="52"/>
      <c r="X129" s="52"/>
      <c r="Y129" s="52"/>
      <c r="Z129" s="52"/>
      <c r="AA129" s="52"/>
      <c r="AB129" s="52"/>
      <c r="AC129" s="16"/>
      <c r="AD129" s="146"/>
      <c r="AE129" s="147"/>
      <c r="AF129" s="148"/>
      <c r="AG129" s="155"/>
      <c r="AH129" s="155"/>
      <c r="AI129" s="149"/>
      <c r="AJ129" s="150"/>
      <c r="AK129" s="110"/>
      <c r="AL129" s="77"/>
      <c r="AM129" s="77"/>
      <c r="AN129" s="77"/>
      <c r="AO129" s="77"/>
      <c r="AP129" s="77"/>
      <c r="AQ129" s="77"/>
      <c r="AR129" s="77"/>
      <c r="AS129" s="77"/>
      <c r="AT129" s="77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</row>
    <row r="130" spans="1:73" ht="54" customHeight="1" x14ac:dyDescent="0.25">
      <c r="A130" s="44">
        <v>1</v>
      </c>
      <c r="B130" s="193" t="s">
        <v>158</v>
      </c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52"/>
      <c r="V130" s="52"/>
      <c r="W130" s="52"/>
      <c r="X130" s="52"/>
      <c r="Y130" s="52"/>
      <c r="Z130" s="52"/>
      <c r="AA130" s="52"/>
      <c r="AB130" s="52"/>
      <c r="AC130" s="16" t="s">
        <v>27</v>
      </c>
      <c r="AD130" s="146" t="s">
        <v>24</v>
      </c>
      <c r="AE130" s="147"/>
      <c r="AF130" s="148"/>
      <c r="AG130" s="155"/>
      <c r="AH130" s="155"/>
      <c r="AI130" s="149">
        <f>AI125/AI128</f>
        <v>882000</v>
      </c>
      <c r="AJ130" s="150"/>
      <c r="AK130" s="110"/>
      <c r="AL130" s="77">
        <f t="shared" si="12"/>
        <v>882000</v>
      </c>
      <c r="AM130" s="77"/>
      <c r="AN130" s="77">
        <f>AN125/AN128</f>
        <v>882000</v>
      </c>
      <c r="AO130" s="77"/>
      <c r="AP130" s="77"/>
      <c r="AQ130" s="77">
        <f t="shared" si="13"/>
        <v>882000</v>
      </c>
      <c r="AR130" s="77"/>
      <c r="AS130" s="77">
        <f t="shared" si="14"/>
        <v>0</v>
      </c>
      <c r="AT130" s="77">
        <f t="shared" si="15"/>
        <v>0</v>
      </c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</row>
    <row r="131" spans="1:73" ht="18.75" customHeight="1" x14ac:dyDescent="0.25">
      <c r="A131" s="44"/>
      <c r="B131" s="202" t="s">
        <v>30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52"/>
      <c r="V131" s="52"/>
      <c r="W131" s="52"/>
      <c r="X131" s="52"/>
      <c r="Y131" s="52"/>
      <c r="Z131" s="52"/>
      <c r="AA131" s="52"/>
      <c r="AB131" s="52"/>
      <c r="AC131" s="16"/>
      <c r="AD131" s="146"/>
      <c r="AE131" s="147"/>
      <c r="AF131" s="148"/>
      <c r="AG131" s="155"/>
      <c r="AH131" s="155"/>
      <c r="AI131" s="149"/>
      <c r="AJ131" s="150"/>
      <c r="AK131" s="110"/>
      <c r="AL131" s="77"/>
      <c r="AM131" s="77"/>
      <c r="AN131" s="77"/>
      <c r="AO131" s="77"/>
      <c r="AP131" s="77"/>
      <c r="AQ131" s="77"/>
      <c r="AR131" s="77"/>
      <c r="AS131" s="77"/>
      <c r="AT131" s="77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</row>
    <row r="132" spans="1:73" ht="51" customHeight="1" x14ac:dyDescent="0.25">
      <c r="A132" s="44">
        <v>1</v>
      </c>
      <c r="B132" s="192" t="s">
        <v>65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52"/>
      <c r="V132" s="52"/>
      <c r="W132" s="52"/>
      <c r="X132" s="52"/>
      <c r="Y132" s="52"/>
      <c r="Z132" s="52"/>
      <c r="AA132" s="52"/>
      <c r="AB132" s="52"/>
      <c r="AC132" s="16" t="s">
        <v>80</v>
      </c>
      <c r="AD132" s="146" t="s">
        <v>24</v>
      </c>
      <c r="AE132" s="147"/>
      <c r="AF132" s="148"/>
      <c r="AG132" s="155"/>
      <c r="AH132" s="155"/>
      <c r="AI132" s="149">
        <f>AI125/19154955.87*100</f>
        <v>4.6045525032055323</v>
      </c>
      <c r="AJ132" s="150">
        <f>AJ125/19154955.87*100</f>
        <v>0</v>
      </c>
      <c r="AK132" s="110"/>
      <c r="AL132" s="77">
        <f t="shared" si="12"/>
        <v>4.6045525032055323</v>
      </c>
      <c r="AM132" s="77"/>
      <c r="AN132" s="77">
        <f>AN125/19154955.87*100</f>
        <v>4.6045525032055323</v>
      </c>
      <c r="AO132" s="77">
        <f>AO125/19154955.87*100</f>
        <v>0</v>
      </c>
      <c r="AP132" s="77"/>
      <c r="AQ132" s="77">
        <f t="shared" si="13"/>
        <v>4.6045525032055323</v>
      </c>
      <c r="AR132" s="77"/>
      <c r="AS132" s="77">
        <f t="shared" si="14"/>
        <v>0</v>
      </c>
      <c r="AT132" s="77">
        <f t="shared" si="15"/>
        <v>0</v>
      </c>
      <c r="AU132" s="6"/>
      <c r="AV132" s="66">
        <f>AV125/19154955.87*100</f>
        <v>0</v>
      </c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</row>
    <row r="133" spans="1:73" ht="18" customHeight="1" x14ac:dyDescent="0.25">
      <c r="A133" s="59" t="s">
        <v>72</v>
      </c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47"/>
      <c r="AD133" s="47"/>
      <c r="AE133" s="47"/>
      <c r="AF133" s="47"/>
      <c r="AG133" s="10"/>
      <c r="AH133" s="10"/>
      <c r="AI133" s="85"/>
      <c r="AJ133" s="85"/>
      <c r="AK133" s="48"/>
      <c r="AL133" s="49"/>
      <c r="AM133" s="20"/>
      <c r="AN133" s="48"/>
      <c r="AO133" s="48"/>
      <c r="AP133" s="48"/>
      <c r="AQ133" s="48"/>
      <c r="AR133" s="20"/>
      <c r="AS133" s="21"/>
      <c r="AT133" s="21"/>
    </row>
    <row r="134" spans="1:73" ht="18" customHeight="1" x14ac:dyDescent="0.25">
      <c r="A134" s="61"/>
      <c r="B134"/>
      <c r="C134"/>
      <c r="D134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47"/>
      <c r="AD134" s="47"/>
      <c r="AE134" s="47"/>
      <c r="AF134" s="47"/>
      <c r="AG134" s="10"/>
      <c r="AH134" s="10"/>
      <c r="AI134" s="85"/>
      <c r="AJ134" s="85"/>
      <c r="AK134" s="48"/>
      <c r="AL134" s="49"/>
      <c r="AM134" s="20"/>
      <c r="AN134" s="48"/>
      <c r="AO134" s="48"/>
      <c r="AP134" s="48"/>
      <c r="AQ134" s="48"/>
      <c r="AR134" s="20"/>
      <c r="AS134" s="21"/>
      <c r="AT134" s="21"/>
    </row>
    <row r="135" spans="1:73" ht="33.75" customHeight="1" x14ac:dyDescent="0.25">
      <c r="A135" s="56" t="s">
        <v>13</v>
      </c>
      <c r="B135" s="56" t="s">
        <v>19</v>
      </c>
      <c r="C135" s="56" t="s">
        <v>17</v>
      </c>
      <c r="D135" s="189" t="s">
        <v>73</v>
      </c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/>
      <c r="AT135" s="21"/>
    </row>
    <row r="136" spans="1:73" ht="18" customHeight="1" x14ac:dyDescent="0.25">
      <c r="A136" s="56">
        <v>1</v>
      </c>
      <c r="B136" s="56">
        <v>2</v>
      </c>
      <c r="C136" s="56">
        <v>3</v>
      </c>
      <c r="D136" s="189">
        <v>4</v>
      </c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/>
      <c r="AT136" s="21"/>
    </row>
    <row r="137" spans="1:73" ht="18" customHeight="1" x14ac:dyDescent="0.25">
      <c r="A137" s="63"/>
      <c r="B137" s="267" t="s">
        <v>131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268"/>
      <c r="AM137" s="268"/>
      <c r="AN137" s="268"/>
      <c r="AO137" s="268"/>
      <c r="AP137" s="268"/>
      <c r="AQ137" s="268"/>
      <c r="AR137" s="268"/>
      <c r="AS137" s="268"/>
      <c r="AT137" s="21"/>
    </row>
    <row r="138" spans="1:73" ht="98.25" customHeight="1" x14ac:dyDescent="0.25">
      <c r="A138" s="56">
        <v>1</v>
      </c>
      <c r="B138" s="56" t="s">
        <v>29</v>
      </c>
      <c r="C138" s="56" t="s">
        <v>27</v>
      </c>
      <c r="D138" s="169" t="s">
        <v>167</v>
      </c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1"/>
      <c r="AT138" s="21"/>
    </row>
    <row r="139" spans="1:73" ht="18" customHeight="1" x14ac:dyDescent="0.25">
      <c r="A139" s="56">
        <v>2</v>
      </c>
      <c r="B139" s="56" t="s">
        <v>25</v>
      </c>
      <c r="C139" s="56" t="s">
        <v>28</v>
      </c>
      <c r="D139" s="169" t="s">
        <v>163</v>
      </c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1"/>
      <c r="AT139" s="21"/>
    </row>
    <row r="140" spans="1:73" ht="18" customHeight="1" x14ac:dyDescent="0.25">
      <c r="A140" s="56">
        <v>3</v>
      </c>
      <c r="B140" s="56" t="s">
        <v>26</v>
      </c>
      <c r="C140" s="56" t="s">
        <v>27</v>
      </c>
      <c r="D140" s="169" t="s">
        <v>168</v>
      </c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1"/>
      <c r="AT140" s="21"/>
    </row>
    <row r="141" spans="1:73" ht="18" customHeight="1" x14ac:dyDescent="0.25">
      <c r="A141" s="56">
        <v>4</v>
      </c>
      <c r="B141" s="56" t="s">
        <v>30</v>
      </c>
      <c r="C141" s="16" t="s">
        <v>80</v>
      </c>
      <c r="D141" s="275" t="s">
        <v>170</v>
      </c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  <c r="AJ141" s="276"/>
      <c r="AK141" s="276"/>
      <c r="AL141" s="276"/>
      <c r="AM141" s="276"/>
      <c r="AN141" s="276"/>
      <c r="AO141" s="276"/>
      <c r="AP141" s="276"/>
      <c r="AQ141" s="276"/>
      <c r="AR141" s="276"/>
      <c r="AS141" s="277"/>
      <c r="AT141" s="21"/>
    </row>
    <row r="142" spans="1:73" ht="18" customHeight="1" x14ac:dyDescent="0.25">
      <c r="A142" s="63"/>
      <c r="B142" s="267" t="s">
        <v>98</v>
      </c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8"/>
      <c r="AB142" s="268"/>
      <c r="AC142" s="268"/>
      <c r="AD142" s="268"/>
      <c r="AE142" s="268"/>
      <c r="AF142" s="268"/>
      <c r="AG142" s="268"/>
      <c r="AH142" s="268"/>
      <c r="AI142" s="268"/>
      <c r="AJ142" s="268"/>
      <c r="AK142" s="268"/>
      <c r="AL142" s="268"/>
      <c r="AM142" s="268"/>
      <c r="AN142" s="268"/>
      <c r="AO142" s="268"/>
      <c r="AP142" s="268"/>
      <c r="AQ142" s="268"/>
      <c r="AR142" s="268"/>
      <c r="AS142" s="268"/>
      <c r="AT142" s="21"/>
    </row>
    <row r="143" spans="1:73" ht="18" customHeight="1" x14ac:dyDescent="0.25">
      <c r="A143" s="56">
        <v>1</v>
      </c>
      <c r="B143" s="56" t="s">
        <v>29</v>
      </c>
      <c r="C143" s="56" t="s">
        <v>27</v>
      </c>
      <c r="D143" s="275" t="s">
        <v>162</v>
      </c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  <c r="AJ143" s="276"/>
      <c r="AK143" s="276"/>
      <c r="AL143" s="276"/>
      <c r="AM143" s="276"/>
      <c r="AN143" s="276"/>
      <c r="AO143" s="276"/>
      <c r="AP143" s="276"/>
      <c r="AQ143" s="276"/>
      <c r="AR143" s="276"/>
      <c r="AS143" s="277"/>
      <c r="AT143" s="21"/>
    </row>
    <row r="144" spans="1:73" ht="18" customHeight="1" x14ac:dyDescent="0.25">
      <c r="A144" s="56">
        <v>2</v>
      </c>
      <c r="B144" s="56" t="s">
        <v>26</v>
      </c>
      <c r="C144" s="56" t="s">
        <v>27</v>
      </c>
      <c r="D144" s="275" t="s">
        <v>162</v>
      </c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  <c r="AJ144" s="276"/>
      <c r="AK144" s="276"/>
      <c r="AL144" s="276"/>
      <c r="AM144" s="276"/>
      <c r="AN144" s="276"/>
      <c r="AO144" s="276"/>
      <c r="AP144" s="276"/>
      <c r="AQ144" s="276"/>
      <c r="AR144" s="276"/>
      <c r="AS144" s="277"/>
      <c r="AT144" s="21"/>
    </row>
    <row r="145" spans="1:46" ht="23.25" customHeight="1" x14ac:dyDescent="0.25">
      <c r="A145" s="64" t="s">
        <v>74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T145" s="9"/>
      <c r="U145" s="9"/>
      <c r="V145" s="9"/>
      <c r="W145" s="9"/>
      <c r="X145" s="9"/>
      <c r="Y145" s="9"/>
      <c r="Z145" s="9"/>
      <c r="AA145" s="9"/>
      <c r="AB145" s="9"/>
      <c r="AC145" s="47"/>
      <c r="AD145" s="47"/>
      <c r="AE145" s="47"/>
      <c r="AF145" s="47"/>
      <c r="AG145" s="10"/>
      <c r="AH145" s="10"/>
      <c r="AI145" s="85"/>
      <c r="AJ145" s="85"/>
      <c r="AK145" s="48"/>
      <c r="AL145" s="49"/>
      <c r="AM145" s="20"/>
      <c r="AN145" s="48"/>
      <c r="AO145" s="48"/>
      <c r="AP145" s="48"/>
      <c r="AQ145" s="48"/>
      <c r="AR145" s="20"/>
      <c r="AS145" s="21"/>
      <c r="AT145" s="21"/>
    </row>
    <row r="146" spans="1:46" ht="35.25" customHeight="1" x14ac:dyDescent="0.25">
      <c r="A146" s="265" t="s">
        <v>169</v>
      </c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265"/>
      <c r="AK146" s="265"/>
      <c r="AL146" s="265"/>
      <c r="AM146" s="265"/>
      <c r="AN146" s="265"/>
      <c r="AO146" s="265"/>
      <c r="AP146" s="265"/>
      <c r="AQ146" s="265"/>
      <c r="AR146" s="265"/>
      <c r="AS146" s="265"/>
      <c r="AT146" s="21"/>
    </row>
    <row r="147" spans="1:46" ht="9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9"/>
      <c r="AD147" s="9"/>
      <c r="AE147" s="9"/>
      <c r="AF147" s="9"/>
      <c r="AG147" s="9"/>
      <c r="AH147" s="9"/>
    </row>
    <row r="148" spans="1:46" ht="15.75" x14ac:dyDescent="0.25">
      <c r="A148" s="45" t="s">
        <v>61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9"/>
      <c r="AD148" s="9"/>
      <c r="AE148" s="9"/>
      <c r="AF148" s="9"/>
      <c r="AG148" s="9"/>
      <c r="AH148" s="9"/>
    </row>
    <row r="149" spans="1:46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9"/>
      <c r="AD149" s="9"/>
      <c r="AE149" s="9"/>
      <c r="AF149" s="9"/>
      <c r="AG149" s="9"/>
      <c r="AH149" s="9"/>
    </row>
    <row r="150" spans="1:46" ht="15.75" x14ac:dyDescent="0.25">
      <c r="B150" s="45" t="s">
        <v>164</v>
      </c>
    </row>
    <row r="152" spans="1:46" ht="32.25" customHeight="1" x14ac:dyDescent="0.25">
      <c r="B152" s="263" t="s">
        <v>82</v>
      </c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F152" s="261"/>
      <c r="AG152" s="261"/>
      <c r="AL152" s="264" t="s">
        <v>75</v>
      </c>
      <c r="AM152" s="264"/>
      <c r="AN152" s="264"/>
    </row>
    <row r="153" spans="1:46" ht="15.75" x14ac:dyDescent="0.25">
      <c r="B153" s="7"/>
      <c r="AF153" s="262" t="s">
        <v>20</v>
      </c>
      <c r="AG153" s="262"/>
      <c r="AL153" s="259" t="s">
        <v>76</v>
      </c>
      <c r="AM153" s="259"/>
      <c r="AN153" s="259"/>
    </row>
    <row r="154" spans="1:46" x14ac:dyDescent="0.25">
      <c r="AF154" s="46"/>
      <c r="AG154" s="46"/>
      <c r="AL154" s="53"/>
    </row>
    <row r="155" spans="1:46" ht="32.25" customHeight="1" x14ac:dyDescent="0.25">
      <c r="B155" s="260" t="s">
        <v>66</v>
      </c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F155" s="261"/>
      <c r="AG155" s="261"/>
      <c r="AL155" s="264" t="s">
        <v>77</v>
      </c>
      <c r="AM155" s="264"/>
      <c r="AN155" s="264"/>
    </row>
    <row r="156" spans="1:46" x14ac:dyDescent="0.25">
      <c r="AF156" s="262" t="s">
        <v>20</v>
      </c>
      <c r="AG156" s="262"/>
      <c r="AL156" s="259" t="s">
        <v>76</v>
      </c>
      <c r="AM156" s="259"/>
      <c r="AN156" s="259"/>
    </row>
  </sheetData>
  <mergeCells count="333">
    <mergeCell ref="D144:AS144"/>
    <mergeCell ref="D136:AS136"/>
    <mergeCell ref="AG132:AH132"/>
    <mergeCell ref="B110:E110"/>
    <mergeCell ref="B111:E111"/>
    <mergeCell ref="D143:AS143"/>
    <mergeCell ref="D138:AS138"/>
    <mergeCell ref="D139:AS139"/>
    <mergeCell ref="D140:AS140"/>
    <mergeCell ref="D141:AS141"/>
    <mergeCell ref="AI126:AJ126"/>
    <mergeCell ref="B137:AS137"/>
    <mergeCell ref="AI129:AJ129"/>
    <mergeCell ref="AI130:AJ130"/>
    <mergeCell ref="B112:E112"/>
    <mergeCell ref="AD119:AF119"/>
    <mergeCell ref="AG118:AH118"/>
    <mergeCell ref="AG119:AH119"/>
    <mergeCell ref="B116:E116"/>
    <mergeCell ref="B117:E117"/>
    <mergeCell ref="AD115:AF115"/>
    <mergeCell ref="B115:E115"/>
    <mergeCell ref="AD117:AF117"/>
    <mergeCell ref="AG117:AH117"/>
    <mergeCell ref="AG112:AH112"/>
    <mergeCell ref="AG116:AH116"/>
    <mergeCell ref="B122:AT122"/>
    <mergeCell ref="AD114:AF114"/>
    <mergeCell ref="AD110:AF110"/>
    <mergeCell ref="AI109:AJ109"/>
    <mergeCell ref="AD112:AF112"/>
    <mergeCell ref="AI112:AJ112"/>
    <mergeCell ref="AI110:AJ110"/>
    <mergeCell ref="AI111:AJ111"/>
    <mergeCell ref="AD109:AF109"/>
    <mergeCell ref="AD111:AF111"/>
    <mergeCell ref="AD121:AF121"/>
    <mergeCell ref="B118:E118"/>
    <mergeCell ref="B120:E120"/>
    <mergeCell ref="AI118:AJ118"/>
    <mergeCell ref="AI119:AJ119"/>
    <mergeCell ref="AG120:AH120"/>
    <mergeCell ref="B119:E119"/>
    <mergeCell ref="AD118:AF118"/>
    <mergeCell ref="AI117:AJ117"/>
    <mergeCell ref="AI121:AJ121"/>
    <mergeCell ref="AG121:AH121"/>
    <mergeCell ref="AG109:AH109"/>
    <mergeCell ref="AG110:AH110"/>
    <mergeCell ref="AG111:AH111"/>
    <mergeCell ref="AI115:AJ115"/>
    <mergeCell ref="AG114:AH114"/>
    <mergeCell ref="AI114:AJ114"/>
    <mergeCell ref="AG115:AH115"/>
    <mergeCell ref="AG85:AL85"/>
    <mergeCell ref="AI90:AJ90"/>
    <mergeCell ref="AD90:AF90"/>
    <mergeCell ref="AD93:AF93"/>
    <mergeCell ref="AD95:AF95"/>
    <mergeCell ref="AG101:AH101"/>
    <mergeCell ref="AG99:AH99"/>
    <mergeCell ref="AG90:AH90"/>
    <mergeCell ref="AD100:AF100"/>
    <mergeCell ref="AG94:AH94"/>
    <mergeCell ref="B58:E58"/>
    <mergeCell ref="B59:E59"/>
    <mergeCell ref="AG58:AH58"/>
    <mergeCell ref="AG59:AH59"/>
    <mergeCell ref="AG78:AH78"/>
    <mergeCell ref="AD89:AF89"/>
    <mergeCell ref="AG89:AH89"/>
    <mergeCell ref="B61:E61"/>
    <mergeCell ref="B79:AF79"/>
    <mergeCell ref="B77:AF77"/>
    <mergeCell ref="AI59:AJ59"/>
    <mergeCell ref="AI124:AJ124"/>
    <mergeCell ref="AI123:AJ123"/>
    <mergeCell ref="AI80:AJ80"/>
    <mergeCell ref="AI60:AJ60"/>
    <mergeCell ref="AI61:AJ61"/>
    <mergeCell ref="AI104:AJ104"/>
    <mergeCell ref="AI99:AJ99"/>
    <mergeCell ref="AI100:AJ100"/>
    <mergeCell ref="AI108:AJ108"/>
    <mergeCell ref="AI131:AJ131"/>
    <mergeCell ref="AI132:AJ132"/>
    <mergeCell ref="B91:E91"/>
    <mergeCell ref="AD91:AF91"/>
    <mergeCell ref="B121:E121"/>
    <mergeCell ref="AG93:AH93"/>
    <mergeCell ref="AD107:AF107"/>
    <mergeCell ref="AG104:AH104"/>
    <mergeCell ref="B106:AT106"/>
    <mergeCell ref="B107:E107"/>
    <mergeCell ref="A146:AS146"/>
    <mergeCell ref="AI127:AJ127"/>
    <mergeCell ref="AI128:AJ128"/>
    <mergeCell ref="B142:AS142"/>
    <mergeCell ref="AG129:AH129"/>
    <mergeCell ref="AG130:AH130"/>
    <mergeCell ref="AD132:AF132"/>
    <mergeCell ref="AD127:AF127"/>
    <mergeCell ref="AD130:AF130"/>
    <mergeCell ref="AD131:AF131"/>
    <mergeCell ref="AL156:AN156"/>
    <mergeCell ref="B155:AC155"/>
    <mergeCell ref="AF152:AG152"/>
    <mergeCell ref="AF156:AG156"/>
    <mergeCell ref="AF155:AG155"/>
    <mergeCell ref="AF153:AG153"/>
    <mergeCell ref="B152:AC152"/>
    <mergeCell ref="AL155:AN155"/>
    <mergeCell ref="AL153:AN153"/>
    <mergeCell ref="AL152:AN152"/>
    <mergeCell ref="AD9:AM9"/>
    <mergeCell ref="AG39:AH39"/>
    <mergeCell ref="AG38:AL38"/>
    <mergeCell ref="C33:AQ33"/>
    <mergeCell ref="C30:AQ30"/>
    <mergeCell ref="C31:AQ31"/>
    <mergeCell ref="B12:C12"/>
    <mergeCell ref="B13:C13"/>
    <mergeCell ref="C23:AQ23"/>
    <mergeCell ref="AI39:AJ39"/>
    <mergeCell ref="AD8:AM8"/>
    <mergeCell ref="B21:AS21"/>
    <mergeCell ref="AC26:AL26"/>
    <mergeCell ref="C24:AQ24"/>
    <mergeCell ref="AF19:AG19"/>
    <mergeCell ref="B18:C18"/>
    <mergeCell ref="E18:AC18"/>
    <mergeCell ref="AR19:AS19"/>
    <mergeCell ref="AR12:AS12"/>
    <mergeCell ref="AC13:AN13"/>
    <mergeCell ref="AM38:AQ38"/>
    <mergeCell ref="AG46:AH46"/>
    <mergeCell ref="B40:E40"/>
    <mergeCell ref="AI40:AJ40"/>
    <mergeCell ref="AG40:AH40"/>
    <mergeCell ref="AC38:AF38"/>
    <mergeCell ref="B38:E39"/>
    <mergeCell ref="B44:E44"/>
    <mergeCell ref="B45:E45"/>
    <mergeCell ref="AI41:AJ41"/>
    <mergeCell ref="A85:A86"/>
    <mergeCell ref="AI86:AJ86"/>
    <mergeCell ref="AM74:AQ74"/>
    <mergeCell ref="AG62:AH62"/>
    <mergeCell ref="AG76:AH76"/>
    <mergeCell ref="A74:A75"/>
    <mergeCell ref="B62:E62"/>
    <mergeCell ref="AG77:AH77"/>
    <mergeCell ref="AG79:AH79"/>
    <mergeCell ref="AI79:AJ79"/>
    <mergeCell ref="B16:C16"/>
    <mergeCell ref="AR16:AS16"/>
    <mergeCell ref="AC16:AN16"/>
    <mergeCell ref="AR13:AS13"/>
    <mergeCell ref="AC15:AN15"/>
    <mergeCell ref="AR15:AS15"/>
    <mergeCell ref="B48:E48"/>
    <mergeCell ref="A38:A39"/>
    <mergeCell ref="AC12:AN12"/>
    <mergeCell ref="C32:AQ32"/>
    <mergeCell ref="AR18:AS18"/>
    <mergeCell ref="B19:C19"/>
    <mergeCell ref="AF18:AG18"/>
    <mergeCell ref="AI18:AN18"/>
    <mergeCell ref="E19:AC19"/>
    <mergeCell ref="AI19:AN19"/>
    <mergeCell ref="AM85:AQ85"/>
    <mergeCell ref="AR85:AT85"/>
    <mergeCell ref="B15:C15"/>
    <mergeCell ref="AI46:AJ46"/>
    <mergeCell ref="AI47:AJ47"/>
    <mergeCell ref="AI48:AJ48"/>
    <mergeCell ref="AI42:AJ42"/>
    <mergeCell ref="AI43:AJ43"/>
    <mergeCell ref="AI44:AJ44"/>
    <mergeCell ref="AI45:AJ45"/>
    <mergeCell ref="AI62:AJ62"/>
    <mergeCell ref="AI77:AJ77"/>
    <mergeCell ref="AI105:AJ105"/>
    <mergeCell ref="AD85:AF86"/>
    <mergeCell ref="AG86:AH86"/>
    <mergeCell ref="AI76:AJ76"/>
    <mergeCell ref="B76:AF76"/>
    <mergeCell ref="AI75:AJ75"/>
    <mergeCell ref="B74:AF75"/>
    <mergeCell ref="AG74:AL74"/>
    <mergeCell ref="AN80:AO80"/>
    <mergeCell ref="AC85:AC86"/>
    <mergeCell ref="B87:AT87"/>
    <mergeCell ref="B101:T101"/>
    <mergeCell ref="B114:E114"/>
    <mergeCell ref="B41:E41"/>
    <mergeCell ref="B109:E109"/>
    <mergeCell ref="B113:E113"/>
    <mergeCell ref="AR74:AT74"/>
    <mergeCell ref="B94:T94"/>
    <mergeCell ref="B50:E50"/>
    <mergeCell ref="AG49:AH49"/>
    <mergeCell ref="AG48:AH48"/>
    <mergeCell ref="AG41:AH41"/>
    <mergeCell ref="AG42:AH42"/>
    <mergeCell ref="AG43:AH43"/>
    <mergeCell ref="AG44:AH44"/>
    <mergeCell ref="AG45:AH45"/>
    <mergeCell ref="AG47:AH47"/>
    <mergeCell ref="B47:E47"/>
    <mergeCell ref="B90:T90"/>
    <mergeCell ref="B92:E92"/>
    <mergeCell ref="B93:E93"/>
    <mergeCell ref="AI49:AJ49"/>
    <mergeCell ref="AG61:AH61"/>
    <mergeCell ref="AG56:AH56"/>
    <mergeCell ref="B60:E60"/>
    <mergeCell ref="AG57:AH57"/>
    <mergeCell ref="AG75:AH75"/>
    <mergeCell ref="B49:E49"/>
    <mergeCell ref="B96:T96"/>
    <mergeCell ref="B99:T99"/>
    <mergeCell ref="B100:T100"/>
    <mergeCell ref="B97:E97"/>
    <mergeCell ref="B95:T95"/>
    <mergeCell ref="AI101:AJ101"/>
    <mergeCell ref="AG100:AH100"/>
    <mergeCell ref="AG95:AH95"/>
    <mergeCell ref="AG96:AH96"/>
    <mergeCell ref="AI96:AJ96"/>
    <mergeCell ref="AI95:AJ95"/>
    <mergeCell ref="B131:T131"/>
    <mergeCell ref="B123:T123"/>
    <mergeCell ref="B124:T124"/>
    <mergeCell ref="B126:E126"/>
    <mergeCell ref="AG131:AH131"/>
    <mergeCell ref="AD129:AF129"/>
    <mergeCell ref="AD125:AF125"/>
    <mergeCell ref="AD128:AF128"/>
    <mergeCell ref="AD124:AF124"/>
    <mergeCell ref="AG128:AH128"/>
    <mergeCell ref="AN105:AO105"/>
    <mergeCell ref="B125:T125"/>
    <mergeCell ref="B127:T127"/>
    <mergeCell ref="AD126:AF126"/>
    <mergeCell ref="AG126:AH126"/>
    <mergeCell ref="AG124:AH124"/>
    <mergeCell ref="AG125:AH125"/>
    <mergeCell ref="AD123:AF123"/>
    <mergeCell ref="B105:T105"/>
    <mergeCell ref="AI125:AJ125"/>
    <mergeCell ref="AI102:AJ102"/>
    <mergeCell ref="AI103:AJ103"/>
    <mergeCell ref="AD103:AF103"/>
    <mergeCell ref="B103:E103"/>
    <mergeCell ref="AG113:AH113"/>
    <mergeCell ref="AG123:AH123"/>
    <mergeCell ref="AG107:AH107"/>
    <mergeCell ref="AG108:AH108"/>
    <mergeCell ref="B104:T104"/>
    <mergeCell ref="AG105:AH105"/>
    <mergeCell ref="AD105:AF105"/>
    <mergeCell ref="AD101:AF101"/>
    <mergeCell ref="AG103:AH103"/>
    <mergeCell ref="AD104:AF104"/>
    <mergeCell ref="B102:E102"/>
    <mergeCell ref="AD102:AF102"/>
    <mergeCell ref="AG98:AH98"/>
    <mergeCell ref="D135:AS135"/>
    <mergeCell ref="B132:T132"/>
    <mergeCell ref="B128:T128"/>
    <mergeCell ref="B129:T129"/>
    <mergeCell ref="B130:T130"/>
    <mergeCell ref="AG102:AH102"/>
    <mergeCell ref="AG127:AH127"/>
    <mergeCell ref="B108:E108"/>
    <mergeCell ref="AD108:AF108"/>
    <mergeCell ref="AG60:AH60"/>
    <mergeCell ref="B43:E43"/>
    <mergeCell ref="B42:E42"/>
    <mergeCell ref="B46:E46"/>
    <mergeCell ref="AG50:AH50"/>
    <mergeCell ref="AI51:AJ51"/>
    <mergeCell ref="AI52:AJ52"/>
    <mergeCell ref="AI50:AJ50"/>
    <mergeCell ref="AI58:AJ58"/>
    <mergeCell ref="AI53:AJ53"/>
    <mergeCell ref="B53:E53"/>
    <mergeCell ref="AG51:AH51"/>
    <mergeCell ref="AG52:AH52"/>
    <mergeCell ref="AG53:AH53"/>
    <mergeCell ref="B52:E52"/>
    <mergeCell ref="B51:E51"/>
    <mergeCell ref="B57:E57"/>
    <mergeCell ref="AI56:AJ56"/>
    <mergeCell ref="AI57:AJ57"/>
    <mergeCell ref="B55:E55"/>
    <mergeCell ref="AG54:AH54"/>
    <mergeCell ref="AG55:AH55"/>
    <mergeCell ref="B56:E56"/>
    <mergeCell ref="AI54:AJ54"/>
    <mergeCell ref="AI55:AJ55"/>
    <mergeCell ref="B54:E54"/>
    <mergeCell ref="AI89:AJ89"/>
    <mergeCell ref="B89:T89"/>
    <mergeCell ref="AG88:AH88"/>
    <mergeCell ref="AI78:AJ78"/>
    <mergeCell ref="AD88:AF88"/>
    <mergeCell ref="B88:T88"/>
    <mergeCell ref="B78:AF78"/>
    <mergeCell ref="B80:AF80"/>
    <mergeCell ref="AG80:AH80"/>
    <mergeCell ref="B85:E86"/>
    <mergeCell ref="AI94:AJ94"/>
    <mergeCell ref="AI92:AJ92"/>
    <mergeCell ref="AI93:AJ93"/>
    <mergeCell ref="AG92:AH92"/>
    <mergeCell ref="AD96:AF96"/>
    <mergeCell ref="AD99:AF99"/>
    <mergeCell ref="AD92:AF92"/>
    <mergeCell ref="AI97:AJ97"/>
    <mergeCell ref="AI98:AJ98"/>
    <mergeCell ref="AG97:AH97"/>
    <mergeCell ref="C69:AT69"/>
    <mergeCell ref="C70:AT70"/>
    <mergeCell ref="C68:AT68"/>
    <mergeCell ref="C67:AT67"/>
    <mergeCell ref="B98:E98"/>
    <mergeCell ref="AD97:AF97"/>
    <mergeCell ref="AD98:AF98"/>
    <mergeCell ref="AI91:AJ91"/>
    <mergeCell ref="AG91:AH91"/>
    <mergeCell ref="AD94:AF94"/>
  </mergeCells>
  <phoneticPr fontId="15" type="noConversion"/>
  <conditionalFormatting sqref="B131">
    <cfRule type="cellIs" dxfId="32" priority="385" stopIfTrue="1" operator="equal">
      <formula>#REF!</formula>
    </cfRule>
  </conditionalFormatting>
  <conditionalFormatting sqref="B123:B132 B104:G104 B87:B103 B105:B108 B113:B121">
    <cfRule type="cellIs" dxfId="31" priority="481" stopIfTrue="1" operator="equal">
      <formula>#REF!</formula>
    </cfRule>
  </conditionalFormatting>
  <conditionalFormatting sqref="B41">
    <cfRule type="cellIs" dxfId="30" priority="485" stopIfTrue="1" operator="equal">
      <formula>#REF!</formula>
    </cfRule>
  </conditionalFormatting>
  <conditionalFormatting sqref="B104 B99">
    <cfRule type="cellIs" dxfId="29" priority="431" stopIfTrue="1" operator="equal">
      <formula>#REF!</formula>
    </cfRule>
  </conditionalFormatting>
  <conditionalFormatting sqref="B100">
    <cfRule type="cellIs" dxfId="28" priority="410" stopIfTrue="1" operator="equal">
      <formula>#REF!</formula>
    </cfRule>
  </conditionalFormatting>
  <conditionalFormatting sqref="B100:B103">
    <cfRule type="cellIs" dxfId="27" priority="417" stopIfTrue="1" operator="equal">
      <formula>#REF!</formula>
    </cfRule>
  </conditionalFormatting>
  <conditionalFormatting sqref="B125:B126">
    <cfRule type="cellIs" dxfId="26" priority="491" stopIfTrue="1" operator="equal">
      <formula>#REF!</formula>
    </cfRule>
  </conditionalFormatting>
  <conditionalFormatting sqref="B96:B99">
    <cfRule type="cellIs" dxfId="25" priority="318" stopIfTrue="1" operator="equal">
      <formula>#REF!</formula>
    </cfRule>
  </conditionalFormatting>
  <conditionalFormatting sqref="B88:G89">
    <cfRule type="cellIs" dxfId="24" priority="314" stopIfTrue="1" operator="equal">
      <formula>$G87</formula>
    </cfRule>
  </conditionalFormatting>
  <conditionalFormatting sqref="B90:G90">
    <cfRule type="cellIs" dxfId="23" priority="311" stopIfTrue="1" operator="equal">
      <formula>$G88</formula>
    </cfRule>
  </conditionalFormatting>
  <conditionalFormatting sqref="B100:B103 B127:B130 B94">
    <cfRule type="cellIs" dxfId="22" priority="308" stopIfTrue="1" operator="equal">
      <formula>#REF!</formula>
    </cfRule>
  </conditionalFormatting>
  <conditionalFormatting sqref="B100:B103">
    <cfRule type="cellIs" dxfId="21" priority="306" stopIfTrue="1" operator="equal">
      <formula>#REF!</formula>
    </cfRule>
  </conditionalFormatting>
  <conditionalFormatting sqref="B130 B125:B127">
    <cfRule type="cellIs" dxfId="20" priority="305" stopIfTrue="1" operator="equal">
      <formula>#REF!</formula>
    </cfRule>
  </conditionalFormatting>
  <conditionalFormatting sqref="B99:G99">
    <cfRule type="cellIs" dxfId="19" priority="304" stopIfTrue="1" operator="equal">
      <formula>#REF!</formula>
    </cfRule>
  </conditionalFormatting>
  <conditionalFormatting sqref="B104">
    <cfRule type="cellIs" dxfId="18" priority="302" stopIfTrue="1" operator="equal">
      <formula>$G94</formula>
    </cfRule>
  </conditionalFormatting>
  <conditionalFormatting sqref="B101:B103">
    <cfRule type="cellIs" dxfId="17" priority="300" stopIfTrue="1" operator="equal">
      <formula>$G87</formula>
    </cfRule>
  </conditionalFormatting>
  <conditionalFormatting sqref="B95 B100">
    <cfRule type="cellIs" dxfId="16" priority="297" stopIfTrue="1" operator="equal">
      <formula>#REF!</formula>
    </cfRule>
  </conditionalFormatting>
  <conditionalFormatting sqref="B91:B93">
    <cfRule type="cellIs" dxfId="15" priority="295" stopIfTrue="1" operator="equal">
      <formula>$G99</formula>
    </cfRule>
  </conditionalFormatting>
  <conditionalFormatting sqref="B123:B124 C124:G124">
    <cfRule type="cellIs" dxfId="14" priority="229" stopIfTrue="1" operator="equal">
      <formula>$G122</formula>
    </cfRule>
  </conditionalFormatting>
  <conditionalFormatting sqref="B125:B126">
    <cfRule type="cellIs" dxfId="13" priority="226" stopIfTrue="1" operator="equal">
      <formula>$G123</formula>
    </cfRule>
  </conditionalFormatting>
  <conditionalFormatting sqref="B128">
    <cfRule type="cellIs" dxfId="12" priority="221" stopIfTrue="1" operator="equal">
      <formula>$G122</formula>
    </cfRule>
  </conditionalFormatting>
  <conditionalFormatting sqref="B129">
    <cfRule type="cellIs" dxfId="11" priority="220" stopIfTrue="1" operator="equal">
      <formula>$G123</formula>
    </cfRule>
  </conditionalFormatting>
  <conditionalFormatting sqref="B125:B126">
    <cfRule type="cellIs" dxfId="10" priority="219" stopIfTrue="1" operator="equal">
      <formula>$G122</formula>
    </cfRule>
  </conditionalFormatting>
  <conditionalFormatting sqref="B124">
    <cfRule type="cellIs" dxfId="9" priority="216" stopIfTrue="1" operator="equal">
      <formula>$G122</formula>
    </cfRule>
  </conditionalFormatting>
  <conditionalFormatting sqref="B131">
    <cfRule type="cellIs" dxfId="8" priority="215" stopIfTrue="1" operator="equal">
      <formula>$G123</formula>
    </cfRule>
  </conditionalFormatting>
  <conditionalFormatting sqref="B94:B95 C94:G94">
    <cfRule type="cellIs" dxfId="7" priority="492" stopIfTrue="1" operator="equal">
      <formula>$G85</formula>
    </cfRule>
  </conditionalFormatting>
  <conditionalFormatting sqref="B90">
    <cfRule type="cellIs" dxfId="6" priority="509" stopIfTrue="1" operator="equal">
      <formula>$G99</formula>
    </cfRule>
  </conditionalFormatting>
  <conditionalFormatting sqref="B101:B103">
    <cfRule type="cellIs" dxfId="5" priority="512" stopIfTrue="1" operator="equal">
      <formula>#REF!</formula>
    </cfRule>
  </conditionalFormatting>
  <conditionalFormatting sqref="B87:B89">
    <cfRule type="cellIs" dxfId="4" priority="517" stopIfTrue="1" operator="equal">
      <formula>$G99</formula>
    </cfRule>
  </conditionalFormatting>
  <conditionalFormatting sqref="B96:B98">
    <cfRule type="cellIs" dxfId="3" priority="553" stopIfTrue="1" operator="equal">
      <formula>#REF!</formula>
    </cfRule>
  </conditionalFormatting>
  <conditionalFormatting sqref="B90">
    <cfRule type="cellIs" dxfId="2" priority="17" stopIfTrue="1" operator="equal">
      <formula>$G87</formula>
    </cfRule>
  </conditionalFormatting>
  <conditionalFormatting sqref="B89:G89">
    <cfRule type="cellIs" dxfId="1" priority="16" stopIfTrue="1" operator="equal">
      <formula>$G88</formula>
    </cfRule>
  </conditionalFormatting>
  <conditionalFormatting sqref="B89">
    <cfRule type="cellIs" dxfId="0" priority="15" stopIfTrue="1" operator="equal">
      <formula>$G87</formula>
    </cfRule>
  </conditionalFormatting>
  <pageMargins left="0.19685039370078741" right="0.19685039370078741" top="0.19685039370078741" bottom="0.19685039370078741" header="0.31496062992125984" footer="0.31496062992125984"/>
  <pageSetup paperSize="9" scale="64" orientation="landscape" verticalDpi="0" r:id="rId1"/>
  <rowBreaks count="3" manualBreakCount="3">
    <brk id="64" max="45" man="1"/>
    <brk id="95" max="45" man="1"/>
    <brk id="121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1417670</vt:lpstr>
      <vt:lpstr>'1417670'!Область_друку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2026-02-05T07:45:51Z</cp:lastPrinted>
  <dcterms:created xsi:type="dcterms:W3CDTF">2019-01-14T08:15:45Z</dcterms:created>
  <dcterms:modified xsi:type="dcterms:W3CDTF">2026-02-19T15:05:15Z</dcterms:modified>
</cp:coreProperties>
</file>