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_kovtun\Desktop\Інвестиційна комісія\"/>
    </mc:Choice>
  </mc:AlternateContent>
  <xr:revisionPtr revIDLastSave="0" documentId="13_ncr:1_{FD877242-8E6E-4634-AE37-BB72CE09F2A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Лист1" sheetId="1" r:id="rId1"/>
  </sheets>
  <definedNames>
    <definedName name="_xlnm.Print_Area" localSheetId="0">Лист1!$A$1:$K$40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H40" i="1"/>
  <c r="G40" i="1"/>
  <c r="F40" i="1"/>
  <c r="I39" i="1"/>
  <c r="G21" i="1"/>
  <c r="G20" i="1"/>
  <c r="I21" i="1"/>
  <c r="I20" i="1"/>
  <c r="F19" i="1"/>
  <c r="H19" i="1" s="1"/>
  <c r="I19" i="1" s="1"/>
  <c r="H18" i="1"/>
  <c r="I18" i="1" s="1"/>
  <c r="H17" i="1"/>
  <c r="I17" i="1" s="1"/>
  <c r="G16" i="1"/>
  <c r="I16" i="1" s="1"/>
  <c r="H15" i="1"/>
  <c r="I15" i="1" s="1"/>
  <c r="I38" i="1"/>
  <c r="I37" i="1"/>
  <c r="G36" i="1"/>
  <c r="I36" i="1"/>
  <c r="I40" i="1" s="1"/>
  <c r="I35" i="1"/>
  <c r="I34" i="1"/>
  <c r="I33" i="1"/>
  <c r="I32" i="1"/>
  <c r="I31" i="1"/>
  <c r="H14" i="1"/>
  <c r="I14" i="1" l="1"/>
  <c r="H9" i="1" l="1"/>
  <c r="G8" i="1"/>
  <c r="G7" i="1"/>
  <c r="I13" i="1" l="1"/>
  <c r="H12" i="1"/>
  <c r="I12" i="1" s="1"/>
  <c r="I30" i="1"/>
  <c r="I29" i="1"/>
  <c r="I11" i="1"/>
  <c r="I10" i="1"/>
  <c r="I9" i="1"/>
  <c r="I8" i="1"/>
  <c r="I28" i="1"/>
  <c r="H27" i="1"/>
  <c r="I27" i="1" s="1"/>
  <c r="I26" i="1"/>
  <c r="G25" i="1"/>
  <c r="I25" i="1" s="1"/>
  <c r="I7" i="1"/>
  <c r="I24" i="1"/>
  <c r="I23" i="1"/>
</calcChain>
</file>

<file path=xl/sharedStrings.xml><?xml version="1.0" encoding="utf-8"?>
<sst xmlns="http://schemas.openxmlformats.org/spreadsheetml/2006/main" count="179" uniqueCount="105">
  <si>
    <t>№ п/п</t>
  </si>
  <si>
    <t>Унікальний ідентифікатор публічного інвестиційного проекту / програми публічних інвестицій</t>
  </si>
  <si>
    <t>Назва публічного інвестиційного проекту / програми публічних інвестицій</t>
  </si>
  <si>
    <t>Сектор/ галузь</t>
  </si>
  <si>
    <t>Бал за пріоритезацією в єдиному проектному портфелі публічних інвестицій регіону (територіальної громади) (для нових проектів / програм)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</si>
  <si>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</si>
  <si>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прогноз на 2026 рік</t>
  </si>
  <si>
    <t>прогноз на 2027 рік</t>
  </si>
  <si>
    <t>прогноз на 2028 рік</t>
  </si>
  <si>
    <t>разом</t>
  </si>
  <si>
    <t>Джерела і механізми фінансового забезпечення</t>
  </si>
  <si>
    <t>Головний розпорядник бюджетних коштів</t>
  </si>
  <si>
    <t>Додаток до протоколу</t>
  </si>
  <si>
    <t>грн</t>
  </si>
  <si>
    <t>Розпочаті публічні інвестиційні проекти (програми публічних інвестицій):</t>
  </si>
  <si>
    <t>Нові публічні інвестиційні проекти (програми публічних інвестицій):</t>
  </si>
  <si>
    <t>РАЗОМ за секторами (галузями)</t>
  </si>
  <si>
    <t>DREAM-UA-151225-7EFE223B</t>
  </si>
  <si>
    <t>Капітальний ремонт покрівлі та утеплення фасаду будівлі Хмельницького закладу дошкільної освіти № 18 «Зірочка» Хмельницької міської ради Хмельницької області по вул. Кам'янецька, 65/1, в м. Хмельницький, з метою виконання заходів з енергозбереження та підготовки до опалювального сезону</t>
  </si>
  <si>
    <t>Освіта і наука</t>
  </si>
  <si>
    <t>Департамент освіти та науки Хмельницької міської ради</t>
  </si>
  <si>
    <t>Бюджет Хмельницької міської територіальної громади</t>
  </si>
  <si>
    <t>Реконструкція існуючих газових мереж з заміною ВОГ теплогенераторної Череповецької філії Іванковецького ліцею Хмельницької міської ради по вул. Центральна, 36 в с. Черепова Хмельницької області</t>
  </si>
  <si>
    <t>DREAM-UA-101225-229FE201</t>
  </si>
  <si>
    <t>DREAM-UA-011225-56183114</t>
  </si>
  <si>
    <t>Реконструкція з добудовою їдальні до існуючого приміщення СЗОШ І-ІІІ ступенів № 8 за адресою вул. Якова Гальчевського, 34 в м.Хмельницькому</t>
  </si>
  <si>
    <t>Управління капітального будівництва  Хмельницької міської ради</t>
  </si>
  <si>
    <t>Капітальний ремонт (з дотриманням вимог по енергозбереженню) конструкції покрівлі головного корпусу комунального підприємства "Хмельницький міський перинатальний центр" Хмельницької міської ради по вул. Пулюя Івана, 6 в м. Хмельницький</t>
  </si>
  <si>
    <t>DREAM-UA-031225-0402Е2С8</t>
  </si>
  <si>
    <t>Охорона здоров’я</t>
  </si>
  <si>
    <t>Управління охорони здоров'я Хмельницької міської ради</t>
  </si>
  <si>
    <t>Капітальний ремонт відділення анестезії та інтенсивної терапії комунального підприємства "Хмельницька інфекційна лікарня" Хмельницької міської ради за адресою: м. Хмельницький, вул. Г. Сковороди, 17</t>
  </si>
  <si>
    <t>DREAM-UA-151225-DE7D558C</t>
  </si>
  <si>
    <t>Капітальний ремонт (опоряджувалльні роботи) частини приміщень, відділення сумісного перебування матері та дитини (з організацією сімейних полових блоків)  комунального підприємства "Хмельницький міський перинатальний центр" Хмельницької міської ради по вул. Пулюя Івана, 6 в м. Хмельницький</t>
  </si>
  <si>
    <t>DREAM-UA-151225-D56A3F45</t>
  </si>
  <si>
    <t>Капітальний ремонт другого поверху травматологічного відділення та першого поверху травматологічного пункту та рентгенкабінетів  з облаштуванням центрального входу  корпусу №1 Комунального підприємства «Хмельницька міська лікарня» Хмельницької міської ради за адресою: м. Хмельницький, пров. Проскурівський 1</t>
  </si>
  <si>
    <t>DREAM-UA-051225-3C1F1AA4</t>
  </si>
  <si>
    <t>Бюджет Хмельницької міської територіальної громади, власні кошти підприємства</t>
  </si>
  <si>
    <t>Реконструкція відділення фізичної реабілітації та неврології комунального підприємства "Хмельницька міська дитяча лікарня" Хмельницької міської ради за адресою: м. Хмельницький, вул.Олега Ольжича,1</t>
  </si>
  <si>
    <t>DREAM-UA-101225-03F93883</t>
  </si>
  <si>
    <t xml:space="preserve">Реставрація Хмельницького міського будинку культури по вул. Проскурівській, 43 в м.Хмельницькому (коригування) </t>
  </si>
  <si>
    <t>DREAM-UA-261125-4С35В78А</t>
  </si>
  <si>
    <t>Культура та інформація</t>
  </si>
  <si>
    <t>Нове будівництво багатоквартирних житлових будинків для внутрішньо переміщених осіб на вул. Озерна, 6/2-Г в м. Хмельницькому (облаштування споруди подвійного призначення із захисними властивостями протирадіаційного укриття в секції В) (коригування)</t>
  </si>
  <si>
    <t>DREAM-UA-051225-56С41DC8</t>
  </si>
  <si>
    <t>Соціальна сфера</t>
  </si>
  <si>
    <t>Управління житлової політики і майна Хмельницької міської ради</t>
  </si>
  <si>
    <t>Забезпечення житлом багатодітних прийомних сімей (дитячих будинків сімейного типу) в Хмельницькій територіальній громаді</t>
  </si>
  <si>
    <t>DREAM-UA-091225-1F7CD293</t>
  </si>
  <si>
    <t>Управління праці та соціального захисту населення Хмельницької міської ради</t>
  </si>
  <si>
    <t>Бюджет Хмельницької міської територіальної громади, кошти субвенції з державного бюджету</t>
  </si>
  <si>
    <t>DREAM-UA-051225-25E3F2D2</t>
  </si>
  <si>
    <t>Нове будівництво індивідуального житлового будинку садибного типу для ДБСТ на  вул.Стельмаха (кадастровий номер земельної ділянки
№ 6810100000:21:003:0050) в  м. Хмельницькому</t>
  </si>
  <si>
    <t>Забезпечення належних умов проживання ветеранів війни (придбання житла)</t>
  </si>
  <si>
    <t>DREAM-UA-101225-38А1DDE0</t>
  </si>
  <si>
    <t>DREAM-UA-061225-197BB4BB</t>
  </si>
  <si>
    <t>Капітальний ремонт приміщень будівлі лікувально-оздоровчого комплексу «Г-2» Позаміського дитячого закладу оздоровлення та відпочинку «Чайка» Хмельницької міської ради за адресою: Хмельницька область, Хмельницький район, с. Головчинці, вул. Підлісна, 4/1, із впровадженням заходів з енергоефективності</t>
  </si>
  <si>
    <t>Реконструкція будівлі клубу-їдальні Позаміського дитячого закладу оздоровлення та відпочинку «Чайка» Хмельницької міської ради за адресою: Хмельницька область, Хмельницький район, с. Головчинці, вул. Підлісна, 4/1 з впровадженням заходів з енергоефективності (коригування)</t>
  </si>
  <si>
    <t>DREAM-UA-101225-FAC6C7AA</t>
  </si>
  <si>
    <t>Будівництво Палацу спорту по вул. Прибузькій, 5/1а у м. Хмельницькому (коригування)</t>
  </si>
  <si>
    <t>DREAM-UA-241125-В0А44741</t>
  </si>
  <si>
    <t>Фізична культура і спорт</t>
  </si>
  <si>
    <t>Нове будівництво станції очищення господарсько побутових стічних вод продуктивністю ВІО-ЗІ-150 м3/добу в селищі Богданівці Хмельницького району Хмельницької області</t>
  </si>
  <si>
    <t>DREAM-UA-041225-60ВА461В</t>
  </si>
  <si>
    <t>Муніципальна інфраструктура та послуги</t>
  </si>
  <si>
    <t>Управління комунальної інфраструктури Хмельницької міської ради</t>
  </si>
  <si>
    <t>Капітальний ремонт системи водовідведення (каналізація) селища Богданівці Хмельницького району, Хмельницької області</t>
  </si>
  <si>
    <t>DREAM-UA-051225-С74Е469В</t>
  </si>
  <si>
    <t>Нове будівництво мереж водопостачання та водовідведення для мікрорайону "Заріччя" в м. Хмельницькому</t>
  </si>
  <si>
    <t>DREAM-UA-281124-D309CE5F</t>
  </si>
  <si>
    <t>Нове будівництво мереж дощової каналізації у мікрорайоні "Заріччя" в м. Хмельницькому</t>
  </si>
  <si>
    <t>DREAM-UA-101225-450540D4</t>
  </si>
  <si>
    <t>Нове будівництво мереж теплопостачання для мікрорайону "Заріччя" в м. Хмельницькому</t>
  </si>
  <si>
    <t>DREAM-UA-091225-86280АF3</t>
  </si>
  <si>
    <t>Капітальний ремонт вул. Старокостянтинівське шосе - улаштування закритих водостоків з підключенням до діючих мереж дощової каналізації в м. Хмельницький</t>
  </si>
  <si>
    <t>DREAM-UA-111225-2E6F492C</t>
  </si>
  <si>
    <t>Формування концепції інтегрованого розвитку території Хмельницької міської територіальної громади</t>
  </si>
  <si>
    <t>DREAM-UA-091225-1АВ779ЕС</t>
  </si>
  <si>
    <t>Управління архітектури та містобудування  Хмельницької міської ради</t>
  </si>
  <si>
    <t>Транспорт</t>
  </si>
  <si>
    <t>DREAM-UA-121225-5C87D9D9</t>
  </si>
  <si>
    <t>Нове будівництво житлових вулиць для мікрорайону "Заріччя" в м. Хмельницькому</t>
  </si>
  <si>
    <t>DREAM-UA-061225-ВА70D8D2</t>
  </si>
  <si>
    <t>Нове будівництво вулиці Гетьманської у м.Хмельницькому</t>
  </si>
  <si>
    <t>Реконструкція частини будівлі головного корпусу ДЕПО на 100 машин (літ.А-2, літ.Б) Хмельницького комунального підприємства «Електротранс» за адресою: вул. Тернопільська, 15/2 у м. Хмельницькому"(ІІ пусковий)</t>
  </si>
  <si>
    <t>DREAM-UA-091225-4DC00B6A</t>
  </si>
  <si>
    <t>Управління транспорту та зв'язку Хмельницької міської ради</t>
  </si>
  <si>
    <t>Реконструкція під’їзної дороги від вул. Вінницьке шосе до вул. Вінницьке шосе, 18 (індустріальний парк) в м. Хмельницькому</t>
  </si>
  <si>
    <t>Економічна діяльність</t>
  </si>
  <si>
    <t>DREAM-UA-051225-99934103</t>
  </si>
  <si>
    <t>Нове будівництво зовнішніх мереж  водопостачання та каналізації індустріального парку  "Хмельницький" по вул. Вінницьке шосе, 18 в м.Хмельницькому (коригування)</t>
  </si>
  <si>
    <t>DREAM-UA-281125-8022DCDD</t>
  </si>
  <si>
    <t>Нове будівництво зовнішніх мереж  електропостачання індустріального парку  "Хмельницький" по  вул.Вінницьке шосе, 18 в м.Хмельницькому (коригування)</t>
  </si>
  <si>
    <t>DREAM-UA-011225-8E8D5B4F</t>
  </si>
  <si>
    <t>Бюджет Хмельницької міської територіальної громади, кошти ТОВ "Керуюча компанія "Міський індустріальний парк Хмельницького"</t>
  </si>
  <si>
    <t>Нове будівництво споруди цивільного захисту для Хмельницького закладу дошкільної освіти № 15 "Червона шапочка" Хмельницької міської ради Хмельницької області на вул. М. Трембовецької, 23 м. Хмельницький (коригування)</t>
  </si>
  <si>
    <t>DREAM-UA-091225-1E84FCD6</t>
  </si>
  <si>
    <t>Громадська безпека</t>
  </si>
  <si>
    <t>DREAM-UA-211125-АВ6455В1</t>
  </si>
  <si>
    <t>Реконструкція будівлі спеціалізованої загальноосвітньої школи І-ІІІ ступенів № 7 міста Хмельницького для улаштування споруди цивільного захисту на вул. Заводська, 33 в м. Хмельницькому</t>
  </si>
  <si>
    <t>DREAM-UA-171225-58378F50</t>
  </si>
  <si>
    <t>Нове будівництво сучасних каналізаційних очисних споруд господарсько-побутових стоків м.Хмельницький, вул. Вінницьке шосе, 135</t>
  </si>
  <si>
    <t>Грантове фінансування Північної екологічної фінансової корпорації "НЕФКО"</t>
  </si>
  <si>
    <t>Кошти бюджету на співфінансування: 2026 рік - 22 044 000,00 грн (п окурсу євро 55,00 грн)</t>
  </si>
  <si>
    <t>Консолідований перелік публічних інвестиційних проектів та програм публічних інвестицій єдиного проєктного портфеля публічних інвестицій Хмельницької територіальної громади і розподіл публічних інвестицій на їх підготовку та реалізацію у 2026 – 2028 роках в розрізі джерел і механізмів фінансового забезпечення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</si>
</sst>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view="pageBreakPreview" zoomScaleNormal="100" zoomScaleSheetLayoutView="100" workbookViewId="0">
      <selection activeCell="A2" sqref="A2:K2"/>
    </sheetView>
  </sheetViews>
  <sheetFormatPr defaultRowHeight="15.75" x14ac:dyDescent="0.25"/>
  <cols>
    <col min="1" max="1" width="4.5703125" style="1" customWidth="1"/>
    <col min="2" max="2" width="23" style="1" customWidth="1"/>
    <col min="3" max="3" width="80.140625" style="1" customWidth="1"/>
    <col min="4" max="4" width="17" style="1" customWidth="1"/>
    <col min="5" max="5" width="20.140625" style="1" customWidth="1"/>
    <col min="6" max="6" width="17.28515625" style="1" customWidth="1"/>
    <col min="7" max="7" width="17" style="1" customWidth="1"/>
    <col min="8" max="8" width="16.5703125" style="1" customWidth="1"/>
    <col min="9" max="9" width="17.85546875" style="1" customWidth="1"/>
    <col min="10" max="10" width="25" style="1" customWidth="1"/>
    <col min="11" max="11" width="26.5703125" style="1" customWidth="1"/>
    <col min="12" max="16384" width="9.140625" style="1"/>
  </cols>
  <sheetData>
    <row r="1" spans="1:13" x14ac:dyDescent="0.25">
      <c r="J1" s="16" t="s">
        <v>12</v>
      </c>
      <c r="K1" s="16"/>
    </row>
    <row r="2" spans="1:13" ht="83.25" customHeight="1" x14ac:dyDescent="0.25">
      <c r="A2" s="14" t="s">
        <v>104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7" t="s">
        <v>13</v>
      </c>
    </row>
    <row r="4" spans="1:13" ht="168" customHeight="1" x14ac:dyDescent="0.25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/>
      <c r="H4" s="15"/>
      <c r="I4" s="15"/>
      <c r="J4" s="15" t="s">
        <v>10</v>
      </c>
      <c r="K4" s="15" t="s">
        <v>11</v>
      </c>
      <c r="L4" s="3"/>
      <c r="M4" s="2"/>
    </row>
    <row r="5" spans="1:13" ht="31.5" x14ac:dyDescent="0.25">
      <c r="A5" s="15"/>
      <c r="B5" s="15"/>
      <c r="C5" s="15"/>
      <c r="D5" s="15"/>
      <c r="E5" s="15"/>
      <c r="F5" s="10" t="s">
        <v>6</v>
      </c>
      <c r="G5" s="10" t="s">
        <v>7</v>
      </c>
      <c r="H5" s="10" t="s">
        <v>8</v>
      </c>
      <c r="I5" s="10" t="s">
        <v>9</v>
      </c>
      <c r="J5" s="15"/>
      <c r="K5" s="15"/>
      <c r="L5" s="2"/>
      <c r="M5" s="2"/>
    </row>
    <row r="6" spans="1:13" x14ac:dyDescent="0.25">
      <c r="A6" s="17" t="s">
        <v>14</v>
      </c>
      <c r="B6" s="18"/>
      <c r="C6" s="18"/>
      <c r="D6" s="18"/>
      <c r="E6" s="18"/>
      <c r="F6" s="18"/>
      <c r="G6" s="18"/>
      <c r="H6" s="18"/>
      <c r="I6" s="18"/>
      <c r="J6" s="18"/>
      <c r="K6" s="19"/>
      <c r="L6" s="2"/>
      <c r="M6" s="2"/>
    </row>
    <row r="7" spans="1:13" ht="63" x14ac:dyDescent="0.25">
      <c r="A7" s="8">
        <v>1</v>
      </c>
      <c r="B7" s="5" t="s">
        <v>24</v>
      </c>
      <c r="C7" s="5" t="s">
        <v>25</v>
      </c>
      <c r="D7" s="5" t="s">
        <v>19</v>
      </c>
      <c r="E7" s="6"/>
      <c r="F7" s="9">
        <v>6300000</v>
      </c>
      <c r="G7" s="9">
        <f>23700000-8345908.77</f>
        <v>15354091.23</v>
      </c>
      <c r="H7" s="9">
        <v>0</v>
      </c>
      <c r="I7" s="9">
        <f t="shared" ref="I7:I21" si="0">SUM(F7:H7)</f>
        <v>21654091.23</v>
      </c>
      <c r="J7" s="5" t="s">
        <v>21</v>
      </c>
      <c r="K7" s="5" t="s">
        <v>26</v>
      </c>
      <c r="L7" s="2"/>
      <c r="M7" s="2"/>
    </row>
    <row r="8" spans="1:13" ht="63" x14ac:dyDescent="0.25">
      <c r="A8" s="8">
        <v>2</v>
      </c>
      <c r="B8" s="5" t="s">
        <v>39</v>
      </c>
      <c r="C8" s="5" t="s">
        <v>38</v>
      </c>
      <c r="D8" s="5" t="s">
        <v>29</v>
      </c>
      <c r="E8" s="6"/>
      <c r="F8" s="9">
        <v>5000000</v>
      </c>
      <c r="G8" s="9">
        <f>11192450-2216523.14</f>
        <v>8975926.8599999994</v>
      </c>
      <c r="H8" s="9">
        <v>0</v>
      </c>
      <c r="I8" s="9">
        <f t="shared" si="0"/>
        <v>13975926.859999999</v>
      </c>
      <c r="J8" s="5" t="s">
        <v>37</v>
      </c>
      <c r="K8" s="5" t="s">
        <v>30</v>
      </c>
      <c r="L8" s="2"/>
      <c r="M8" s="2"/>
    </row>
    <row r="9" spans="1:13" ht="63" x14ac:dyDescent="0.25">
      <c r="A9" s="8">
        <v>3</v>
      </c>
      <c r="B9" s="5" t="s">
        <v>41</v>
      </c>
      <c r="C9" s="5" t="s">
        <v>40</v>
      </c>
      <c r="D9" s="5" t="s">
        <v>42</v>
      </c>
      <c r="E9" s="6"/>
      <c r="F9" s="9">
        <v>1000000</v>
      </c>
      <c r="G9" s="9">
        <v>29140050</v>
      </c>
      <c r="H9" s="9">
        <f>100294275-G9-F9-5782975.67</f>
        <v>64371249.329999998</v>
      </c>
      <c r="I9" s="9">
        <f t="shared" si="0"/>
        <v>94511299.329999998</v>
      </c>
      <c r="J9" s="5" t="s">
        <v>21</v>
      </c>
      <c r="K9" s="5" t="s">
        <v>26</v>
      </c>
      <c r="L9" s="2"/>
      <c r="M9" s="2"/>
    </row>
    <row r="10" spans="1:13" ht="63" x14ac:dyDescent="0.25">
      <c r="A10" s="8">
        <v>4</v>
      </c>
      <c r="B10" s="5" t="s">
        <v>44</v>
      </c>
      <c r="C10" s="5" t="s">
        <v>43</v>
      </c>
      <c r="D10" s="5" t="s">
        <v>45</v>
      </c>
      <c r="E10" s="6"/>
      <c r="F10" s="9">
        <v>9664770</v>
      </c>
      <c r="G10" s="9">
        <v>0</v>
      </c>
      <c r="H10" s="9">
        <v>0</v>
      </c>
      <c r="I10" s="9">
        <f t="shared" si="0"/>
        <v>9664770</v>
      </c>
      <c r="J10" s="5" t="s">
        <v>21</v>
      </c>
      <c r="K10" s="5" t="s">
        <v>46</v>
      </c>
      <c r="L10" s="2"/>
      <c r="M10" s="2"/>
    </row>
    <row r="11" spans="1:13" ht="63" x14ac:dyDescent="0.25">
      <c r="A11" s="8">
        <v>5</v>
      </c>
      <c r="B11" s="5" t="s">
        <v>51</v>
      </c>
      <c r="C11" s="5" t="s">
        <v>52</v>
      </c>
      <c r="D11" s="5" t="s">
        <v>45</v>
      </c>
      <c r="E11" s="6"/>
      <c r="F11" s="9">
        <v>500000</v>
      </c>
      <c r="G11" s="9">
        <v>150000</v>
      </c>
      <c r="H11" s="9">
        <v>0</v>
      </c>
      <c r="I11" s="9">
        <f t="shared" si="0"/>
        <v>650000</v>
      </c>
      <c r="J11" s="5" t="s">
        <v>21</v>
      </c>
      <c r="K11" s="5" t="s">
        <v>26</v>
      </c>
      <c r="L11" s="2"/>
      <c r="M11" s="2"/>
    </row>
    <row r="12" spans="1:13" ht="78.75" x14ac:dyDescent="0.25">
      <c r="A12" s="8">
        <v>6</v>
      </c>
      <c r="B12" s="5" t="s">
        <v>55</v>
      </c>
      <c r="C12" s="5" t="s">
        <v>56</v>
      </c>
      <c r="D12" s="5" t="s">
        <v>45</v>
      </c>
      <c r="E12" s="6"/>
      <c r="F12" s="9">
        <v>5000000</v>
      </c>
      <c r="G12" s="9">
        <v>8934770</v>
      </c>
      <c r="H12" s="9">
        <f>28394601-G12-F12</f>
        <v>14459831</v>
      </c>
      <c r="I12" s="9">
        <f t="shared" si="0"/>
        <v>28394601</v>
      </c>
      <c r="J12" s="5" t="s">
        <v>21</v>
      </c>
      <c r="K12" s="5" t="s">
        <v>49</v>
      </c>
      <c r="L12" s="2"/>
      <c r="M12" s="2"/>
    </row>
    <row r="13" spans="1:13" ht="63" x14ac:dyDescent="0.25">
      <c r="A13" s="8">
        <v>7</v>
      </c>
      <c r="B13" s="5" t="s">
        <v>58</v>
      </c>
      <c r="C13" s="5" t="s">
        <v>57</v>
      </c>
      <c r="D13" s="5" t="s">
        <v>45</v>
      </c>
      <c r="E13" s="6"/>
      <c r="F13" s="9">
        <v>1000000</v>
      </c>
      <c r="G13" s="9">
        <v>26000000</v>
      </c>
      <c r="H13" s="9">
        <v>60000000</v>
      </c>
      <c r="I13" s="9">
        <f t="shared" si="0"/>
        <v>87000000</v>
      </c>
      <c r="J13" s="5" t="s">
        <v>21</v>
      </c>
      <c r="K13" s="5" t="s">
        <v>49</v>
      </c>
      <c r="L13" s="2"/>
      <c r="M13" s="2"/>
    </row>
    <row r="14" spans="1:13" ht="63" x14ac:dyDescent="0.25">
      <c r="A14" s="8">
        <v>8</v>
      </c>
      <c r="B14" s="5" t="s">
        <v>60</v>
      </c>
      <c r="C14" s="5" t="s">
        <v>59</v>
      </c>
      <c r="D14" s="5" t="s">
        <v>61</v>
      </c>
      <c r="E14" s="6"/>
      <c r="F14" s="9">
        <v>5000000</v>
      </c>
      <c r="G14" s="9">
        <v>139100000</v>
      </c>
      <c r="H14" s="9">
        <f>210000000+2459271.09</f>
        <v>212459271.09</v>
      </c>
      <c r="I14" s="9">
        <f t="shared" si="0"/>
        <v>356559271.09000003</v>
      </c>
      <c r="J14" s="5" t="s">
        <v>21</v>
      </c>
      <c r="K14" s="5" t="s">
        <v>26</v>
      </c>
      <c r="L14" s="2"/>
      <c r="M14" s="2"/>
    </row>
    <row r="15" spans="1:13" ht="63" x14ac:dyDescent="0.25">
      <c r="A15" s="8">
        <v>9</v>
      </c>
      <c r="B15" s="5" t="s">
        <v>82</v>
      </c>
      <c r="C15" s="5" t="s">
        <v>83</v>
      </c>
      <c r="D15" s="5" t="s">
        <v>79</v>
      </c>
      <c r="E15" s="6"/>
      <c r="F15" s="9">
        <v>300000</v>
      </c>
      <c r="G15" s="9">
        <v>42090850</v>
      </c>
      <c r="H15" s="9">
        <f>84479280-G15-F15</f>
        <v>42088430</v>
      </c>
      <c r="I15" s="9">
        <f t="shared" si="0"/>
        <v>84479280</v>
      </c>
      <c r="J15" s="5" t="s">
        <v>21</v>
      </c>
      <c r="K15" s="5" t="s">
        <v>26</v>
      </c>
      <c r="L15" s="2"/>
      <c r="M15" s="2"/>
    </row>
    <row r="16" spans="1:13" ht="47.25" x14ac:dyDescent="0.25">
      <c r="A16" s="8">
        <v>10</v>
      </c>
      <c r="B16" s="5" t="s">
        <v>85</v>
      </c>
      <c r="C16" s="5" t="s">
        <v>84</v>
      </c>
      <c r="D16" s="5" t="s">
        <v>79</v>
      </c>
      <c r="E16" s="6"/>
      <c r="F16" s="9">
        <v>3000000</v>
      </c>
      <c r="G16" s="9">
        <f>91420733-F16-16158300</f>
        <v>72262433</v>
      </c>
      <c r="H16" s="9">
        <v>0</v>
      </c>
      <c r="I16" s="9">
        <f t="shared" si="0"/>
        <v>75262433</v>
      </c>
      <c r="J16" s="5" t="s">
        <v>21</v>
      </c>
      <c r="K16" s="5" t="s">
        <v>86</v>
      </c>
      <c r="L16" s="2"/>
      <c r="M16" s="2"/>
    </row>
    <row r="17" spans="1:13" ht="110.25" x14ac:dyDescent="0.25">
      <c r="A17" s="8">
        <v>11</v>
      </c>
      <c r="B17" s="5" t="s">
        <v>89</v>
      </c>
      <c r="C17" s="5" t="s">
        <v>87</v>
      </c>
      <c r="D17" s="5" t="s">
        <v>88</v>
      </c>
      <c r="E17" s="6"/>
      <c r="F17" s="9">
        <v>10000000</v>
      </c>
      <c r="G17" s="9">
        <v>37871210</v>
      </c>
      <c r="H17" s="9">
        <f>127379406-F17-G17-45767847.52</f>
        <v>33740348.479999997</v>
      </c>
      <c r="I17" s="9">
        <f t="shared" si="0"/>
        <v>81611558.479999989</v>
      </c>
      <c r="J17" s="5" t="s">
        <v>94</v>
      </c>
      <c r="K17" s="5" t="s">
        <v>65</v>
      </c>
      <c r="L17" s="2"/>
      <c r="M17" s="2"/>
    </row>
    <row r="18" spans="1:13" ht="110.25" x14ac:dyDescent="0.25">
      <c r="A18" s="8">
        <v>12</v>
      </c>
      <c r="B18" s="5" t="s">
        <v>91</v>
      </c>
      <c r="C18" s="5" t="s">
        <v>90</v>
      </c>
      <c r="D18" s="5" t="s">
        <v>88</v>
      </c>
      <c r="E18" s="6"/>
      <c r="F18" s="9">
        <v>10000000</v>
      </c>
      <c r="G18" s="9">
        <v>60000000</v>
      </c>
      <c r="H18" s="9">
        <f>174899368-38657787.77-F18-G18</f>
        <v>66241580.229999989</v>
      </c>
      <c r="I18" s="9">
        <f t="shared" si="0"/>
        <v>136241580.22999999</v>
      </c>
      <c r="J18" s="5" t="s">
        <v>94</v>
      </c>
      <c r="K18" s="5" t="s">
        <v>26</v>
      </c>
      <c r="L18" s="2"/>
      <c r="M18" s="2"/>
    </row>
    <row r="19" spans="1:13" ht="110.25" x14ac:dyDescent="0.25">
      <c r="A19" s="8">
        <v>13</v>
      </c>
      <c r="B19" s="5" t="s">
        <v>93</v>
      </c>
      <c r="C19" s="5" t="s">
        <v>92</v>
      </c>
      <c r="D19" s="5" t="s">
        <v>88</v>
      </c>
      <c r="E19" s="6"/>
      <c r="F19" s="9">
        <f>600000</f>
        <v>600000</v>
      </c>
      <c r="G19" s="9">
        <v>70000000</v>
      </c>
      <c r="H19" s="9">
        <f>192098922-50064468-F19-G19</f>
        <v>71434454</v>
      </c>
      <c r="I19" s="9">
        <f t="shared" si="0"/>
        <v>142034454</v>
      </c>
      <c r="J19" s="5" t="s">
        <v>94</v>
      </c>
      <c r="K19" s="5" t="s">
        <v>26</v>
      </c>
      <c r="L19" s="2"/>
      <c r="M19" s="2"/>
    </row>
    <row r="20" spans="1:13" ht="78.75" x14ac:dyDescent="0.25">
      <c r="A20" s="8">
        <v>14</v>
      </c>
      <c r="B20" s="5" t="s">
        <v>96</v>
      </c>
      <c r="C20" s="5" t="s">
        <v>95</v>
      </c>
      <c r="D20" s="5" t="s">
        <v>97</v>
      </c>
      <c r="E20" s="6"/>
      <c r="F20" s="9">
        <v>7000000</v>
      </c>
      <c r="G20" s="9">
        <f>34029512-F20</f>
        <v>27029512</v>
      </c>
      <c r="H20" s="9">
        <v>0</v>
      </c>
      <c r="I20" s="9">
        <f t="shared" si="0"/>
        <v>34029512</v>
      </c>
      <c r="J20" s="5" t="s">
        <v>50</v>
      </c>
      <c r="K20" s="5" t="s">
        <v>20</v>
      </c>
      <c r="L20" s="2"/>
      <c r="M20" s="2"/>
    </row>
    <row r="21" spans="1:13" ht="78.75" x14ac:dyDescent="0.25">
      <c r="A21" s="8">
        <v>15</v>
      </c>
      <c r="B21" s="5" t="s">
        <v>98</v>
      </c>
      <c r="C21" s="5" t="s">
        <v>99</v>
      </c>
      <c r="D21" s="5" t="s">
        <v>97</v>
      </c>
      <c r="E21" s="6"/>
      <c r="F21" s="9">
        <v>10000000</v>
      </c>
      <c r="G21" s="9">
        <f>67943906-F21</f>
        <v>57943906</v>
      </c>
      <c r="H21" s="9">
        <v>0</v>
      </c>
      <c r="I21" s="9">
        <f t="shared" si="0"/>
        <v>67943906</v>
      </c>
      <c r="J21" s="5" t="s">
        <v>50</v>
      </c>
      <c r="K21" s="5" t="s">
        <v>26</v>
      </c>
      <c r="L21" s="2"/>
      <c r="M21" s="2"/>
    </row>
    <row r="22" spans="1:13" x14ac:dyDescent="0.25">
      <c r="A22" s="17" t="s">
        <v>15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  <c r="L22" s="2"/>
      <c r="M22" s="2"/>
    </row>
    <row r="23" spans="1:13" ht="63" x14ac:dyDescent="0.25">
      <c r="A23" s="8">
        <v>16</v>
      </c>
      <c r="B23" s="5" t="s">
        <v>17</v>
      </c>
      <c r="C23" s="5" t="s">
        <v>18</v>
      </c>
      <c r="D23" s="5" t="s">
        <v>19</v>
      </c>
      <c r="E23" s="6"/>
      <c r="F23" s="9">
        <v>2252760</v>
      </c>
      <c r="G23" s="9">
        <v>0</v>
      </c>
      <c r="H23" s="9">
        <v>0</v>
      </c>
      <c r="I23" s="9">
        <f t="shared" ref="I23:I39" si="1">SUM(F23:H23)</f>
        <v>2252760</v>
      </c>
      <c r="J23" s="5" t="s">
        <v>21</v>
      </c>
      <c r="K23" s="5" t="s">
        <v>20</v>
      </c>
      <c r="L23" s="2"/>
      <c r="M23" s="2"/>
    </row>
    <row r="24" spans="1:13" ht="47.25" x14ac:dyDescent="0.25">
      <c r="A24" s="8">
        <v>17</v>
      </c>
      <c r="B24" s="5" t="s">
        <v>23</v>
      </c>
      <c r="C24" s="5" t="s">
        <v>22</v>
      </c>
      <c r="D24" s="5" t="s">
        <v>19</v>
      </c>
      <c r="E24" s="6"/>
      <c r="F24" s="9">
        <v>127000</v>
      </c>
      <c r="G24" s="9">
        <v>0</v>
      </c>
      <c r="H24" s="9">
        <v>0</v>
      </c>
      <c r="I24" s="9">
        <f t="shared" si="1"/>
        <v>127000</v>
      </c>
      <c r="J24" s="5" t="s">
        <v>21</v>
      </c>
      <c r="K24" s="5" t="s">
        <v>20</v>
      </c>
      <c r="L24" s="2"/>
      <c r="M24" s="2"/>
    </row>
    <row r="25" spans="1:13" ht="63" x14ac:dyDescent="0.25">
      <c r="A25" s="8">
        <v>18</v>
      </c>
      <c r="B25" s="5" t="s">
        <v>28</v>
      </c>
      <c r="C25" s="5" t="s">
        <v>27</v>
      </c>
      <c r="D25" s="5" t="s">
        <v>29</v>
      </c>
      <c r="E25" s="6"/>
      <c r="F25" s="9">
        <v>2500000</v>
      </c>
      <c r="G25" s="9">
        <f>14904255-F25</f>
        <v>12404255</v>
      </c>
      <c r="H25" s="9">
        <v>0</v>
      </c>
      <c r="I25" s="9">
        <f t="shared" si="1"/>
        <v>14904255</v>
      </c>
      <c r="J25" s="5" t="s">
        <v>37</v>
      </c>
      <c r="K25" s="5" t="s">
        <v>30</v>
      </c>
      <c r="L25" s="2"/>
      <c r="M25" s="2"/>
    </row>
    <row r="26" spans="1:13" ht="63" x14ac:dyDescent="0.25">
      <c r="A26" s="8">
        <v>19</v>
      </c>
      <c r="B26" s="5" t="s">
        <v>32</v>
      </c>
      <c r="C26" s="5" t="s">
        <v>31</v>
      </c>
      <c r="D26" s="5" t="s">
        <v>29</v>
      </c>
      <c r="E26" s="6"/>
      <c r="F26" s="9">
        <v>2000000</v>
      </c>
      <c r="G26" s="9">
        <v>4489013</v>
      </c>
      <c r="H26" s="9">
        <v>5000000</v>
      </c>
      <c r="I26" s="9">
        <f t="shared" si="1"/>
        <v>11489013</v>
      </c>
      <c r="J26" s="5" t="s">
        <v>37</v>
      </c>
      <c r="K26" s="5" t="s">
        <v>30</v>
      </c>
      <c r="L26" s="2"/>
      <c r="M26" s="2"/>
    </row>
    <row r="27" spans="1:13" ht="63" x14ac:dyDescent="0.25">
      <c r="A27" s="8">
        <v>20</v>
      </c>
      <c r="B27" s="5" t="s">
        <v>34</v>
      </c>
      <c r="C27" s="5" t="s">
        <v>33</v>
      </c>
      <c r="D27" s="5" t="s">
        <v>29</v>
      </c>
      <c r="E27" s="6"/>
      <c r="F27" s="9">
        <v>2500000</v>
      </c>
      <c r="G27" s="9">
        <v>5000000</v>
      </c>
      <c r="H27" s="9">
        <f>15021432-G27-F27</f>
        <v>7521432</v>
      </c>
      <c r="I27" s="9">
        <f t="shared" si="1"/>
        <v>15021432</v>
      </c>
      <c r="J27" s="5" t="s">
        <v>37</v>
      </c>
      <c r="K27" s="5" t="s">
        <v>30</v>
      </c>
      <c r="L27" s="2"/>
      <c r="M27" s="2"/>
    </row>
    <row r="28" spans="1:13" ht="78.75" x14ac:dyDescent="0.25">
      <c r="A28" s="8">
        <v>21</v>
      </c>
      <c r="B28" s="5" t="s">
        <v>36</v>
      </c>
      <c r="C28" s="5" t="s">
        <v>35</v>
      </c>
      <c r="D28" s="5" t="s">
        <v>29</v>
      </c>
      <c r="E28" s="6"/>
      <c r="F28" s="9">
        <v>3000000</v>
      </c>
      <c r="G28" s="9">
        <v>12500000</v>
      </c>
      <c r="H28" s="9">
        <v>15000000</v>
      </c>
      <c r="I28" s="9">
        <f t="shared" si="1"/>
        <v>30500000</v>
      </c>
      <c r="J28" s="5" t="s">
        <v>37</v>
      </c>
      <c r="K28" s="5" t="s">
        <v>30</v>
      </c>
      <c r="L28" s="2"/>
      <c r="M28" s="2"/>
    </row>
    <row r="29" spans="1:13" ht="78.75" x14ac:dyDescent="0.25">
      <c r="A29" s="8">
        <v>22</v>
      </c>
      <c r="B29" s="5" t="s">
        <v>48</v>
      </c>
      <c r="C29" s="5" t="s">
        <v>47</v>
      </c>
      <c r="D29" s="5" t="s">
        <v>45</v>
      </c>
      <c r="E29" s="6"/>
      <c r="F29" s="9">
        <v>7999850</v>
      </c>
      <c r="G29" s="9">
        <v>0</v>
      </c>
      <c r="H29" s="9">
        <v>0</v>
      </c>
      <c r="I29" s="9">
        <f t="shared" si="1"/>
        <v>7999850</v>
      </c>
      <c r="J29" s="5" t="s">
        <v>50</v>
      </c>
      <c r="K29" s="5" t="s">
        <v>49</v>
      </c>
      <c r="L29" s="2"/>
      <c r="M29" s="2"/>
    </row>
    <row r="30" spans="1:13" ht="63" x14ac:dyDescent="0.25">
      <c r="A30" s="8">
        <v>23</v>
      </c>
      <c r="B30" s="5" t="s">
        <v>54</v>
      </c>
      <c r="C30" s="5" t="s">
        <v>53</v>
      </c>
      <c r="D30" s="5" t="s">
        <v>45</v>
      </c>
      <c r="E30" s="6"/>
      <c r="F30" s="9">
        <v>45000000</v>
      </c>
      <c r="G30" s="9">
        <v>0</v>
      </c>
      <c r="H30" s="9">
        <v>0</v>
      </c>
      <c r="I30" s="9">
        <f t="shared" si="1"/>
        <v>45000000</v>
      </c>
      <c r="J30" s="5" t="s">
        <v>21</v>
      </c>
      <c r="K30" s="5" t="s">
        <v>49</v>
      </c>
      <c r="L30" s="2"/>
      <c r="M30" s="2"/>
    </row>
    <row r="31" spans="1:13" ht="63" x14ac:dyDescent="0.25">
      <c r="A31" s="8">
        <v>24</v>
      </c>
      <c r="B31" s="5" t="s">
        <v>63</v>
      </c>
      <c r="C31" s="5" t="s">
        <v>62</v>
      </c>
      <c r="D31" s="5" t="s">
        <v>64</v>
      </c>
      <c r="E31" s="6"/>
      <c r="F31" s="9">
        <v>100000</v>
      </c>
      <c r="G31" s="9">
        <v>7512478</v>
      </c>
      <c r="H31" s="9">
        <v>0</v>
      </c>
      <c r="I31" s="9">
        <f t="shared" si="1"/>
        <v>7612478</v>
      </c>
      <c r="J31" s="5" t="s">
        <v>21</v>
      </c>
      <c r="K31" s="5" t="s">
        <v>65</v>
      </c>
      <c r="L31" s="2"/>
      <c r="M31" s="2"/>
    </row>
    <row r="32" spans="1:13" ht="63" x14ac:dyDescent="0.25">
      <c r="A32" s="8">
        <v>25</v>
      </c>
      <c r="B32" s="5" t="s">
        <v>67</v>
      </c>
      <c r="C32" s="5" t="s">
        <v>66</v>
      </c>
      <c r="D32" s="5" t="s">
        <v>64</v>
      </c>
      <c r="E32" s="6"/>
      <c r="F32" s="9">
        <v>100000</v>
      </c>
      <c r="G32" s="9">
        <v>2585966</v>
      </c>
      <c r="H32" s="9">
        <v>0</v>
      </c>
      <c r="I32" s="9">
        <f t="shared" si="1"/>
        <v>2685966</v>
      </c>
      <c r="J32" s="5" t="s">
        <v>21</v>
      </c>
      <c r="K32" s="5" t="s">
        <v>65</v>
      </c>
      <c r="L32" s="2"/>
      <c r="M32" s="2"/>
    </row>
    <row r="33" spans="1:15" ht="63" x14ac:dyDescent="0.25">
      <c r="A33" s="8">
        <v>26</v>
      </c>
      <c r="B33" s="5" t="s">
        <v>69</v>
      </c>
      <c r="C33" s="5" t="s">
        <v>68</v>
      </c>
      <c r="D33" s="5" t="s">
        <v>64</v>
      </c>
      <c r="E33" s="6"/>
      <c r="F33" s="9">
        <v>200000</v>
      </c>
      <c r="G33" s="9">
        <v>74800000</v>
      </c>
      <c r="H33" s="9">
        <v>75000000</v>
      </c>
      <c r="I33" s="9">
        <f t="shared" si="1"/>
        <v>150000000</v>
      </c>
      <c r="J33" s="5" t="s">
        <v>21</v>
      </c>
      <c r="K33" s="5" t="s">
        <v>65</v>
      </c>
      <c r="L33" s="2"/>
      <c r="M33" s="2"/>
    </row>
    <row r="34" spans="1:15" ht="63" x14ac:dyDescent="0.25">
      <c r="A34" s="8">
        <v>27</v>
      </c>
      <c r="B34" s="5" t="s">
        <v>71</v>
      </c>
      <c r="C34" s="5" t="s">
        <v>70</v>
      </c>
      <c r="D34" s="5" t="s">
        <v>64</v>
      </c>
      <c r="E34" s="6"/>
      <c r="F34" s="9">
        <v>200000</v>
      </c>
      <c r="G34" s="9">
        <v>24800000</v>
      </c>
      <c r="H34" s="9">
        <v>25000000</v>
      </c>
      <c r="I34" s="9">
        <f t="shared" si="1"/>
        <v>50000000</v>
      </c>
      <c r="J34" s="5" t="s">
        <v>21</v>
      </c>
      <c r="K34" s="5" t="s">
        <v>65</v>
      </c>
      <c r="L34" s="2"/>
      <c r="M34" s="2"/>
    </row>
    <row r="35" spans="1:15" ht="63" x14ac:dyDescent="0.25">
      <c r="A35" s="8">
        <v>28</v>
      </c>
      <c r="B35" s="5" t="s">
        <v>73</v>
      </c>
      <c r="C35" s="5" t="s">
        <v>72</v>
      </c>
      <c r="D35" s="5" t="s">
        <v>64</v>
      </c>
      <c r="E35" s="6"/>
      <c r="F35" s="9">
        <v>200000</v>
      </c>
      <c r="G35" s="9">
        <v>49800000</v>
      </c>
      <c r="H35" s="9">
        <v>50000000</v>
      </c>
      <c r="I35" s="9">
        <f t="shared" si="1"/>
        <v>100000000</v>
      </c>
      <c r="J35" s="5" t="s">
        <v>21</v>
      </c>
      <c r="K35" s="5" t="s">
        <v>65</v>
      </c>
      <c r="L35" s="2"/>
      <c r="M35" s="2"/>
    </row>
    <row r="36" spans="1:15" ht="63" x14ac:dyDescent="0.25">
      <c r="A36" s="8">
        <v>29</v>
      </c>
      <c r="B36" s="5" t="s">
        <v>75</v>
      </c>
      <c r="C36" s="5" t="s">
        <v>74</v>
      </c>
      <c r="D36" s="5" t="s">
        <v>64</v>
      </c>
      <c r="E36" s="6"/>
      <c r="F36" s="9">
        <v>427391.2</v>
      </c>
      <c r="G36" s="9">
        <f>26210000-F36</f>
        <v>25782608.800000001</v>
      </c>
      <c r="H36" s="9">
        <v>0</v>
      </c>
      <c r="I36" s="9">
        <f t="shared" si="1"/>
        <v>26210000</v>
      </c>
      <c r="J36" s="5" t="s">
        <v>21</v>
      </c>
      <c r="K36" s="5" t="s">
        <v>65</v>
      </c>
      <c r="L36" s="2"/>
      <c r="M36" s="2"/>
    </row>
    <row r="37" spans="1:15" ht="63" x14ac:dyDescent="0.25">
      <c r="A37" s="8">
        <v>30</v>
      </c>
      <c r="B37" s="5" t="s">
        <v>77</v>
      </c>
      <c r="C37" s="5" t="s">
        <v>76</v>
      </c>
      <c r="D37" s="5" t="s">
        <v>64</v>
      </c>
      <c r="E37" s="6"/>
      <c r="F37" s="9">
        <v>500000</v>
      </c>
      <c r="G37" s="9">
        <v>1500000</v>
      </c>
      <c r="H37" s="9">
        <v>0</v>
      </c>
      <c r="I37" s="9">
        <f t="shared" si="1"/>
        <v>2000000</v>
      </c>
      <c r="J37" s="5" t="s">
        <v>21</v>
      </c>
      <c r="K37" s="5" t="s">
        <v>78</v>
      </c>
      <c r="L37" s="2"/>
      <c r="M37" s="2"/>
    </row>
    <row r="38" spans="1:15" ht="63" x14ac:dyDescent="0.25">
      <c r="A38" s="8">
        <v>31</v>
      </c>
      <c r="B38" s="5" t="s">
        <v>80</v>
      </c>
      <c r="C38" s="5" t="s">
        <v>81</v>
      </c>
      <c r="D38" s="5" t="s">
        <v>79</v>
      </c>
      <c r="E38" s="6"/>
      <c r="F38" s="9">
        <v>200000</v>
      </c>
      <c r="G38" s="9">
        <v>19800000</v>
      </c>
      <c r="H38" s="9">
        <v>20000000</v>
      </c>
      <c r="I38" s="9">
        <f t="shared" si="1"/>
        <v>40000000</v>
      </c>
      <c r="J38" s="5" t="s">
        <v>21</v>
      </c>
      <c r="K38" s="5" t="s">
        <v>65</v>
      </c>
      <c r="L38" s="2"/>
      <c r="M38" s="2"/>
    </row>
    <row r="39" spans="1:15" ht="94.5" customHeight="1" x14ac:dyDescent="0.25">
      <c r="A39" s="8">
        <v>32</v>
      </c>
      <c r="B39" s="5" t="s">
        <v>100</v>
      </c>
      <c r="C39" s="5" t="s">
        <v>101</v>
      </c>
      <c r="D39" s="5" t="s">
        <v>64</v>
      </c>
      <c r="E39" s="6"/>
      <c r="F39" s="9">
        <f>9350000</f>
        <v>9350000</v>
      </c>
      <c r="G39" s="9">
        <v>107250000</v>
      </c>
      <c r="H39" s="9">
        <v>0</v>
      </c>
      <c r="I39" s="9">
        <f t="shared" si="1"/>
        <v>116600000</v>
      </c>
      <c r="J39" s="5" t="s">
        <v>102</v>
      </c>
      <c r="K39" s="5" t="s">
        <v>65</v>
      </c>
      <c r="L39" s="13" t="s">
        <v>103</v>
      </c>
      <c r="M39" s="14"/>
      <c r="N39" s="14"/>
      <c r="O39" s="14"/>
    </row>
    <row r="40" spans="1:15" ht="27.75" customHeight="1" x14ac:dyDescent="0.25">
      <c r="A40" s="20" t="s">
        <v>16</v>
      </c>
      <c r="B40" s="21"/>
      <c r="C40" s="21"/>
      <c r="D40" s="21"/>
      <c r="E40" s="22"/>
      <c r="F40" s="12">
        <f>SUM(F7:F21,F23:F39)</f>
        <v>151021771.19999999</v>
      </c>
      <c r="G40" s="12">
        <f t="shared" ref="G40:I40" si="2">SUM(G7:G21,G23:G39)</f>
        <v>943077069.88999999</v>
      </c>
      <c r="H40" s="12">
        <f t="shared" si="2"/>
        <v>762316596.13</v>
      </c>
      <c r="I40" s="12">
        <f t="shared" si="2"/>
        <v>1856415437.22</v>
      </c>
      <c r="J40" s="11"/>
      <c r="K40" s="11"/>
      <c r="L40" s="2"/>
      <c r="M40" s="2"/>
    </row>
    <row r="41" spans="1:1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5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5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5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5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2:13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</sheetData>
  <mergeCells count="14">
    <mergeCell ref="A40:E40"/>
    <mergeCell ref="L39:O39"/>
    <mergeCell ref="F4:I4"/>
    <mergeCell ref="A2:K2"/>
    <mergeCell ref="J1:K1"/>
    <mergeCell ref="A4:A5"/>
    <mergeCell ref="B4:B5"/>
    <mergeCell ref="C4:C5"/>
    <mergeCell ref="D4:D5"/>
    <mergeCell ref="E4:E5"/>
    <mergeCell ref="J4:J5"/>
    <mergeCell ref="K4:K5"/>
    <mergeCell ref="A6:K6"/>
    <mergeCell ref="A22:K22"/>
  </mergeCells>
  <pageMargins left="0.7" right="0.7" top="0.75" bottom="0.75" header="0.3" footer="0.3"/>
  <pageSetup paperSize="9" scale="5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Ковтун Денис Леонідович</cp:lastModifiedBy>
  <cp:lastPrinted>2026-01-09T12:31:50Z</cp:lastPrinted>
  <dcterms:created xsi:type="dcterms:W3CDTF">2015-06-05T18:19:34Z</dcterms:created>
  <dcterms:modified xsi:type="dcterms:W3CDTF">2026-01-09T12:35:01Z</dcterms:modified>
</cp:coreProperties>
</file>