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8045" windowHeight="7950"/>
  </bookViews>
  <sheets>
    <sheet name="Олешин" sheetId="11" r:id="rId1"/>
    <sheet name="Богданівці" sheetId="5" r:id="rId2"/>
    <sheet name="Пирогівці" sheetId="6" r:id="rId3"/>
    <sheet name="Масівці" sheetId="8" r:id="rId4"/>
    <sheet name="Копистин" sheetId="10" r:id="rId5"/>
    <sheet name="Пархомівці" sheetId="4" r:id="rId6"/>
    <sheet name="Водички" sheetId="2" r:id="rId7"/>
    <sheet name="Бахматівці" sheetId="3" r:id="rId8"/>
    <sheet name="Давидківці" sheetId="9" r:id="rId9"/>
    <sheet name="Шаровечка" sheetId="12" r:id="rId10"/>
  </sheets>
  <calcPr calcId="152511"/>
</workbook>
</file>

<file path=xl/calcChain.xml><?xml version="1.0" encoding="utf-8"?>
<calcChain xmlns="http://schemas.openxmlformats.org/spreadsheetml/2006/main">
  <c r="J22" i="2" l="1"/>
  <c r="J23" i="2"/>
  <c r="J24" i="2"/>
  <c r="J25" i="2"/>
  <c r="J26" i="2"/>
  <c r="J27" i="2"/>
  <c r="J28" i="2"/>
  <c r="J29" i="2"/>
  <c r="I29" i="2"/>
  <c r="I24" i="2"/>
  <c r="H24" i="2"/>
  <c r="I36" i="9" l="1"/>
  <c r="F9" i="3"/>
  <c r="H25" i="4"/>
  <c r="F9" i="4"/>
  <c r="F10" i="4"/>
  <c r="F11" i="4"/>
  <c r="F12" i="4"/>
  <c r="F13" i="4"/>
  <c r="F14" i="4"/>
  <c r="F15" i="4"/>
  <c r="F16" i="4"/>
  <c r="F17" i="4"/>
  <c r="F19" i="4"/>
  <c r="F22" i="4"/>
  <c r="F23" i="4"/>
  <c r="F25" i="4"/>
  <c r="F26" i="4"/>
  <c r="F27" i="4"/>
  <c r="F28" i="4"/>
  <c r="F29" i="4"/>
  <c r="F30" i="4"/>
  <c r="F8" i="4"/>
  <c r="I23" i="10"/>
  <c r="I24" i="10"/>
  <c r="I35" i="10"/>
  <c r="I38" i="10"/>
  <c r="I43" i="10"/>
  <c r="I10" i="10"/>
  <c r="F10" i="10"/>
  <c r="F10" i="6"/>
  <c r="F11" i="6"/>
  <c r="F12" i="6"/>
  <c r="F13" i="6"/>
  <c r="F14" i="6"/>
  <c r="F15" i="6"/>
  <c r="F16" i="6"/>
  <c r="F22" i="6"/>
  <c r="F23" i="6"/>
  <c r="F24" i="6"/>
  <c r="F25" i="6"/>
  <c r="F26" i="6"/>
  <c r="F27" i="6"/>
  <c r="F28" i="6"/>
  <c r="F29" i="6"/>
  <c r="F9" i="6"/>
  <c r="D9" i="6"/>
  <c r="E9" i="6"/>
  <c r="J9" i="6"/>
  <c r="C9" i="6"/>
  <c r="F9" i="11"/>
  <c r="F24" i="10" l="1"/>
  <c r="I30" i="11"/>
  <c r="J39" i="9"/>
  <c r="J40" i="9"/>
  <c r="J41" i="9"/>
  <c r="I45" i="12" l="1"/>
  <c r="J36" i="9"/>
  <c r="H36" i="9"/>
  <c r="H25" i="9"/>
  <c r="I25" i="9" s="1"/>
  <c r="I24" i="9"/>
  <c r="I32" i="9"/>
  <c r="I35" i="9"/>
  <c r="I10" i="9"/>
  <c r="F13" i="9"/>
  <c r="F14" i="9"/>
  <c r="F15" i="9"/>
  <c r="F16" i="9"/>
  <c r="F17" i="9"/>
  <c r="F18" i="9"/>
  <c r="F19" i="9"/>
  <c r="F20" i="9"/>
  <c r="F21" i="9"/>
  <c r="F22" i="9"/>
  <c r="F23" i="9"/>
  <c r="F25" i="9"/>
  <c r="F28" i="9"/>
  <c r="F29" i="9"/>
  <c r="F36" i="9"/>
  <c r="F37" i="9"/>
  <c r="F38" i="9"/>
  <c r="F39" i="9"/>
  <c r="F40" i="9"/>
  <c r="F41" i="9"/>
  <c r="F10" i="9"/>
  <c r="J25" i="9"/>
  <c r="G25" i="9"/>
  <c r="E25" i="9"/>
  <c r="H41" i="9"/>
  <c r="I41" i="9" s="1"/>
  <c r="G36" i="9"/>
  <c r="E36" i="9"/>
  <c r="C36" i="9"/>
  <c r="C25" i="9"/>
  <c r="D10" i="9"/>
  <c r="E10" i="9"/>
  <c r="G10" i="9"/>
  <c r="H10" i="9"/>
  <c r="J10" i="9"/>
  <c r="C10" i="9"/>
  <c r="D37" i="9"/>
  <c r="E37" i="9"/>
  <c r="C37" i="9"/>
  <c r="H26" i="3"/>
  <c r="I26" i="3"/>
  <c r="J26" i="3"/>
  <c r="G26" i="3"/>
  <c r="D26" i="3"/>
  <c r="E26" i="3"/>
  <c r="F26" i="3"/>
  <c r="C26" i="3"/>
  <c r="E17" i="3"/>
  <c r="E9" i="3"/>
  <c r="E27" i="3"/>
  <c r="G24" i="2"/>
  <c r="E9" i="2"/>
  <c r="E19" i="2"/>
  <c r="E24" i="2"/>
  <c r="D25" i="2"/>
  <c r="E25" i="2"/>
  <c r="C25" i="2"/>
  <c r="I25" i="4"/>
  <c r="G30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8" i="4"/>
  <c r="D8" i="4"/>
  <c r="H8" i="4"/>
  <c r="E8" i="4"/>
  <c r="C8" i="4"/>
  <c r="E25" i="4"/>
  <c r="E19" i="4"/>
  <c r="C25" i="4"/>
  <c r="D26" i="4"/>
  <c r="E26" i="4"/>
  <c r="G26" i="4"/>
  <c r="H26" i="4"/>
  <c r="I26" i="4"/>
  <c r="C26" i="4"/>
  <c r="D33" i="11" l="1"/>
  <c r="E33" i="11"/>
  <c r="F33" i="11"/>
  <c r="G33" i="11"/>
  <c r="H33" i="11"/>
  <c r="I33" i="11"/>
  <c r="J33" i="11"/>
  <c r="C33" i="11"/>
  <c r="E24" i="10"/>
  <c r="D39" i="10"/>
  <c r="E39" i="10"/>
  <c r="C39" i="10"/>
  <c r="E10" i="10"/>
  <c r="G10" i="10"/>
  <c r="H10" i="10"/>
  <c r="E9" i="11"/>
  <c r="G9" i="11"/>
  <c r="H9" i="11"/>
  <c r="C11" i="5" l="1"/>
  <c r="C9" i="5" s="1"/>
  <c r="D11" i="5"/>
  <c r="D9" i="5" s="1"/>
  <c r="I43" i="11" l="1"/>
  <c r="D14" i="11"/>
  <c r="C26" i="11"/>
  <c r="D26" i="11"/>
  <c r="J26" i="11" s="1"/>
  <c r="J43" i="11"/>
  <c r="J42" i="11"/>
  <c r="F42" i="11"/>
  <c r="J41" i="11"/>
  <c r="I41" i="11"/>
  <c r="I40" i="11"/>
  <c r="D40" i="11"/>
  <c r="J40" i="11" s="1"/>
  <c r="C40" i="11"/>
  <c r="J39" i="11"/>
  <c r="F39" i="11"/>
  <c r="J38" i="11"/>
  <c r="F38" i="11"/>
  <c r="E37" i="11"/>
  <c r="D37" i="11"/>
  <c r="J37" i="11" s="1"/>
  <c r="C37" i="11"/>
  <c r="J36" i="11"/>
  <c r="F36" i="11"/>
  <c r="J35" i="11"/>
  <c r="F35" i="11"/>
  <c r="I34" i="11"/>
  <c r="J32" i="11"/>
  <c r="I32" i="11"/>
  <c r="J31" i="11"/>
  <c r="H30" i="11"/>
  <c r="G30" i="11"/>
  <c r="G22" i="11" s="1"/>
  <c r="D30" i="11"/>
  <c r="D22" i="11" s="1"/>
  <c r="C30" i="11"/>
  <c r="J29" i="11"/>
  <c r="J28" i="11"/>
  <c r="F28" i="11"/>
  <c r="J27" i="11"/>
  <c r="F27" i="11"/>
  <c r="J25" i="11"/>
  <c r="J24" i="11"/>
  <c r="J23" i="11"/>
  <c r="F23" i="11"/>
  <c r="E22" i="11"/>
  <c r="C22" i="11"/>
  <c r="J21" i="11"/>
  <c r="I21" i="11"/>
  <c r="I9" i="11" s="1"/>
  <c r="J20" i="11"/>
  <c r="F20" i="11"/>
  <c r="J19" i="11"/>
  <c r="F19" i="11"/>
  <c r="J18" i="11"/>
  <c r="F18" i="11"/>
  <c r="J17" i="11"/>
  <c r="F17" i="11"/>
  <c r="J16" i="11"/>
  <c r="F16" i="11"/>
  <c r="J15" i="11"/>
  <c r="F15" i="11"/>
  <c r="J14" i="11"/>
  <c r="C14" i="11"/>
  <c r="J13" i="11"/>
  <c r="F13" i="11"/>
  <c r="J12" i="11"/>
  <c r="F12" i="11"/>
  <c r="J11" i="11"/>
  <c r="F11" i="11"/>
  <c r="D10" i="11"/>
  <c r="C10" i="11"/>
  <c r="J10" i="11" l="1"/>
  <c r="J9" i="11" s="1"/>
  <c r="D9" i="11"/>
  <c r="C9" i="11"/>
  <c r="C44" i="11" s="1"/>
  <c r="F14" i="11"/>
  <c r="C34" i="11"/>
  <c r="F26" i="11"/>
  <c r="F40" i="11"/>
  <c r="G44" i="11"/>
  <c r="F10" i="11"/>
  <c r="J30" i="11"/>
  <c r="F37" i="11"/>
  <c r="F22" i="11"/>
  <c r="H22" i="11"/>
  <c r="D34" i="11"/>
  <c r="J44" i="12"/>
  <c r="F44" i="12"/>
  <c r="J43" i="12"/>
  <c r="F43" i="12"/>
  <c r="D42" i="12"/>
  <c r="J42" i="12" s="1"/>
  <c r="C42" i="12"/>
  <c r="J41" i="12"/>
  <c r="F41" i="12"/>
  <c r="J40" i="12"/>
  <c r="F40" i="12"/>
  <c r="E39" i="12"/>
  <c r="D39" i="12"/>
  <c r="J39" i="12" s="1"/>
  <c r="C39" i="12"/>
  <c r="J38" i="12"/>
  <c r="F38" i="12"/>
  <c r="J34" i="12"/>
  <c r="H33" i="12"/>
  <c r="J33" i="12" s="1"/>
  <c r="G33" i="12"/>
  <c r="J32" i="12"/>
  <c r="I32" i="12"/>
  <c r="J31" i="12"/>
  <c r="J30" i="12"/>
  <c r="J29" i="12"/>
  <c r="J28" i="12"/>
  <c r="J27" i="12"/>
  <c r="J26" i="12"/>
  <c r="F26" i="12"/>
  <c r="J25" i="12"/>
  <c r="F25" i="12"/>
  <c r="D24" i="12"/>
  <c r="C24" i="12"/>
  <c r="C20" i="12" s="1"/>
  <c r="J23" i="12"/>
  <c r="J22" i="12"/>
  <c r="J21" i="12"/>
  <c r="H20" i="12"/>
  <c r="H35" i="12" s="1"/>
  <c r="H45" i="12" s="1"/>
  <c r="G20" i="12"/>
  <c r="E20" i="12"/>
  <c r="J19" i="12"/>
  <c r="I19" i="12"/>
  <c r="J18" i="12"/>
  <c r="F18" i="12"/>
  <c r="J17" i="12"/>
  <c r="F17" i="12"/>
  <c r="J16" i="12"/>
  <c r="F16" i="12"/>
  <c r="J15" i="12"/>
  <c r="F15" i="12"/>
  <c r="J14" i="12"/>
  <c r="F14" i="12"/>
  <c r="J13" i="12"/>
  <c r="F13" i="12"/>
  <c r="J12" i="12"/>
  <c r="F12" i="12"/>
  <c r="J11" i="12"/>
  <c r="F11" i="12"/>
  <c r="J10" i="12"/>
  <c r="F10" i="12"/>
  <c r="D9" i="12"/>
  <c r="J9" i="12" s="1"/>
  <c r="C9" i="12"/>
  <c r="C8" i="12" s="1"/>
  <c r="H8" i="12"/>
  <c r="G8" i="12"/>
  <c r="G35" i="12" s="1"/>
  <c r="G45" i="12" s="1"/>
  <c r="D8" i="12"/>
  <c r="F24" i="12" l="1"/>
  <c r="I20" i="12"/>
  <c r="D36" i="12"/>
  <c r="C35" i="12"/>
  <c r="C36" i="12"/>
  <c r="I22" i="11"/>
  <c r="H44" i="11"/>
  <c r="I44" i="11" s="1"/>
  <c r="D44" i="11"/>
  <c r="J34" i="11"/>
  <c r="F34" i="11"/>
  <c r="J22" i="11"/>
  <c r="I8" i="12"/>
  <c r="F9" i="12"/>
  <c r="J24" i="12"/>
  <c r="J36" i="12"/>
  <c r="F39" i="12"/>
  <c r="F42" i="12"/>
  <c r="F8" i="12"/>
  <c r="J8" i="12"/>
  <c r="D20" i="12"/>
  <c r="I35" i="12"/>
  <c r="J31" i="8"/>
  <c r="J32" i="8"/>
  <c r="H22" i="8"/>
  <c r="J21" i="8"/>
  <c r="J11" i="8"/>
  <c r="J12" i="8"/>
  <c r="J13" i="8"/>
  <c r="J15" i="8"/>
  <c r="J16" i="8"/>
  <c r="J17" i="8"/>
  <c r="J18" i="8"/>
  <c r="J19" i="8"/>
  <c r="C14" i="8"/>
  <c r="D14" i="8"/>
  <c r="J14" i="8" s="1"/>
  <c r="D18" i="6"/>
  <c r="J18" i="6" s="1"/>
  <c r="J23" i="9"/>
  <c r="D11" i="6"/>
  <c r="J11" i="6" s="1"/>
  <c r="J35" i="9"/>
  <c r="J34" i="9"/>
  <c r="H33" i="9"/>
  <c r="G33" i="9"/>
  <c r="D33" i="9"/>
  <c r="D25" i="9" s="1"/>
  <c r="D36" i="9" s="1"/>
  <c r="C33" i="9"/>
  <c r="J32" i="9"/>
  <c r="J31" i="9"/>
  <c r="J30" i="9"/>
  <c r="J29" i="9"/>
  <c r="D28" i="9"/>
  <c r="J28" i="9" s="1"/>
  <c r="C28" i="9"/>
  <c r="J27" i="9"/>
  <c r="J26" i="9"/>
  <c r="J24" i="9"/>
  <c r="J22" i="9"/>
  <c r="J21" i="9"/>
  <c r="J20" i="9"/>
  <c r="J19" i="9"/>
  <c r="J18" i="9"/>
  <c r="D17" i="9"/>
  <c r="J17" i="9" s="1"/>
  <c r="C17" i="9"/>
  <c r="J16" i="9"/>
  <c r="J15" i="9"/>
  <c r="J14" i="9"/>
  <c r="H13" i="9"/>
  <c r="G13" i="9"/>
  <c r="E13" i="9"/>
  <c r="D13" i="9"/>
  <c r="C13" i="9"/>
  <c r="J12" i="9"/>
  <c r="D11" i="9"/>
  <c r="J11" i="9" s="1"/>
  <c r="C11" i="9"/>
  <c r="C11" i="6"/>
  <c r="J42" i="10"/>
  <c r="F42" i="10"/>
  <c r="J41" i="10"/>
  <c r="F41" i="10"/>
  <c r="F40" i="10"/>
  <c r="F39" i="10" s="1"/>
  <c r="J37" i="10"/>
  <c r="H36" i="10"/>
  <c r="J36" i="10" s="1"/>
  <c r="G36" i="10"/>
  <c r="J35" i="10"/>
  <c r="J34" i="10"/>
  <c r="J33" i="10"/>
  <c r="H32" i="10"/>
  <c r="H24" i="10" s="1"/>
  <c r="G32" i="10"/>
  <c r="G24" i="10" s="1"/>
  <c r="G38" i="10" s="1"/>
  <c r="D32" i="10"/>
  <c r="C32" i="10"/>
  <c r="J31" i="10"/>
  <c r="J30" i="10"/>
  <c r="J29" i="10"/>
  <c r="F29" i="10"/>
  <c r="D28" i="10"/>
  <c r="D24" i="10" s="1"/>
  <c r="C28" i="10"/>
  <c r="C24" i="10" s="1"/>
  <c r="J27" i="10"/>
  <c r="J26" i="10"/>
  <c r="J25" i="10"/>
  <c r="J23" i="10"/>
  <c r="J22" i="10"/>
  <c r="F22" i="10"/>
  <c r="J21" i="10"/>
  <c r="F21" i="10"/>
  <c r="J20" i="10"/>
  <c r="F20" i="10"/>
  <c r="J19" i="10"/>
  <c r="F19" i="10"/>
  <c r="J18" i="10"/>
  <c r="F18" i="10"/>
  <c r="D17" i="10"/>
  <c r="C17" i="10"/>
  <c r="J16" i="10"/>
  <c r="J15" i="10"/>
  <c r="F15" i="10"/>
  <c r="J14" i="10"/>
  <c r="F14" i="10"/>
  <c r="H13" i="10"/>
  <c r="G13" i="10"/>
  <c r="E13" i="10"/>
  <c r="D13" i="10"/>
  <c r="C13" i="10"/>
  <c r="J12" i="10"/>
  <c r="D11" i="10"/>
  <c r="C11" i="10"/>
  <c r="C23" i="5"/>
  <c r="D23" i="5"/>
  <c r="C12" i="2"/>
  <c r="C9" i="2" s="1"/>
  <c r="C20" i="8"/>
  <c r="I31" i="8"/>
  <c r="F31" i="8"/>
  <c r="D30" i="8"/>
  <c r="J30" i="8" s="1"/>
  <c r="J27" i="8"/>
  <c r="F27" i="8"/>
  <c r="H28" i="8"/>
  <c r="H33" i="8" s="1"/>
  <c r="D26" i="8"/>
  <c r="C26" i="8"/>
  <c r="J25" i="8"/>
  <c r="J24" i="8"/>
  <c r="J23" i="8"/>
  <c r="J22" i="8"/>
  <c r="E20" i="8"/>
  <c r="F18" i="8"/>
  <c r="F17" i="8"/>
  <c r="F16" i="8"/>
  <c r="F15" i="8"/>
  <c r="I12" i="8"/>
  <c r="F12" i="8"/>
  <c r="I11" i="8"/>
  <c r="F11" i="8"/>
  <c r="H10" i="8"/>
  <c r="E10" i="8"/>
  <c r="D10" i="8"/>
  <c r="J10" i="8" s="1"/>
  <c r="C10" i="8"/>
  <c r="J27" i="6"/>
  <c r="I27" i="6"/>
  <c r="J26" i="6"/>
  <c r="J23" i="6"/>
  <c r="D22" i="6"/>
  <c r="C22" i="6"/>
  <c r="C16" i="6" s="1"/>
  <c r="J21" i="6"/>
  <c r="J20" i="6"/>
  <c r="J19" i="6"/>
  <c r="J17" i="6"/>
  <c r="E16" i="6"/>
  <c r="J15" i="6"/>
  <c r="J14" i="6"/>
  <c r="J13" i="6"/>
  <c r="J12" i="6"/>
  <c r="J10" i="6"/>
  <c r="J22" i="5"/>
  <c r="J21" i="5"/>
  <c r="J20" i="5"/>
  <c r="F20" i="5"/>
  <c r="J19" i="5"/>
  <c r="J18" i="5"/>
  <c r="F18" i="5"/>
  <c r="E17" i="5"/>
  <c r="J16" i="5"/>
  <c r="J15" i="5"/>
  <c r="F15" i="5"/>
  <c r="J14" i="5"/>
  <c r="F14" i="5"/>
  <c r="J13" i="5"/>
  <c r="F13" i="5"/>
  <c r="J12" i="5"/>
  <c r="F12" i="5"/>
  <c r="F11" i="5"/>
  <c r="J10" i="5"/>
  <c r="H30" i="4"/>
  <c r="J30" i="4" s="1"/>
  <c r="I28" i="4"/>
  <c r="I24" i="4"/>
  <c r="D22" i="4"/>
  <c r="D19" i="4" s="1"/>
  <c r="C22" i="4"/>
  <c r="C19" i="4" s="1"/>
  <c r="D13" i="4"/>
  <c r="C13" i="4"/>
  <c r="I11" i="4"/>
  <c r="I10" i="4"/>
  <c r="H9" i="4"/>
  <c r="G9" i="4"/>
  <c r="E9" i="4"/>
  <c r="D9" i="4"/>
  <c r="C9" i="4"/>
  <c r="J29" i="3"/>
  <c r="F29" i="3"/>
  <c r="D28" i="3"/>
  <c r="D27" i="3" s="1"/>
  <c r="C28" i="3"/>
  <c r="C27" i="3" s="1"/>
  <c r="J25" i="3"/>
  <c r="I25" i="3"/>
  <c r="J24" i="3"/>
  <c r="D23" i="3"/>
  <c r="J23" i="3" s="1"/>
  <c r="J22" i="3"/>
  <c r="D21" i="3"/>
  <c r="J21" i="3" s="1"/>
  <c r="J20" i="3"/>
  <c r="J19" i="3"/>
  <c r="C18" i="3"/>
  <c r="C17" i="3" s="1"/>
  <c r="G30" i="3"/>
  <c r="J16" i="3"/>
  <c r="F16" i="3"/>
  <c r="J15" i="3"/>
  <c r="D14" i="3"/>
  <c r="F14" i="3" s="1"/>
  <c r="D13" i="3"/>
  <c r="F13" i="3" s="1"/>
  <c r="D12" i="3"/>
  <c r="J12" i="3" s="1"/>
  <c r="C11" i="3"/>
  <c r="C9" i="3" s="1"/>
  <c r="J10" i="3"/>
  <c r="F10" i="3"/>
  <c r="F28" i="2"/>
  <c r="I27" i="2"/>
  <c r="F27" i="2"/>
  <c r="F26" i="2"/>
  <c r="F25" i="2" s="1"/>
  <c r="I23" i="2"/>
  <c r="J21" i="2"/>
  <c r="F21" i="2"/>
  <c r="D20" i="2"/>
  <c r="D19" i="2" s="1"/>
  <c r="C20" i="2"/>
  <c r="C19" i="2" s="1"/>
  <c r="J17" i="2"/>
  <c r="F17" i="2"/>
  <c r="J16" i="2"/>
  <c r="F16" i="2"/>
  <c r="J15" i="2"/>
  <c r="F15" i="2"/>
  <c r="J14" i="2"/>
  <c r="F14" i="2"/>
  <c r="J13" i="2"/>
  <c r="F13" i="2"/>
  <c r="D12" i="2"/>
  <c r="D9" i="2" s="1"/>
  <c r="J11" i="2"/>
  <c r="H10" i="2"/>
  <c r="G10" i="2"/>
  <c r="E10" i="2"/>
  <c r="D10" i="2"/>
  <c r="C10" i="2"/>
  <c r="D24" i="2" l="1"/>
  <c r="F9" i="2"/>
  <c r="C24" i="2"/>
  <c r="C45" i="12"/>
  <c r="F36" i="12"/>
  <c r="G41" i="9"/>
  <c r="J13" i="9"/>
  <c r="C41" i="9"/>
  <c r="J33" i="9"/>
  <c r="D18" i="3"/>
  <c r="D17" i="3" s="1"/>
  <c r="D11" i="3"/>
  <c r="F28" i="3"/>
  <c r="F27" i="3" s="1"/>
  <c r="F12" i="3"/>
  <c r="F18" i="3"/>
  <c r="C30" i="3"/>
  <c r="J10" i="2"/>
  <c r="F20" i="2"/>
  <c r="F19" i="2" s="1"/>
  <c r="G29" i="2"/>
  <c r="C29" i="2"/>
  <c r="I10" i="2"/>
  <c r="F12" i="2"/>
  <c r="H29" i="2"/>
  <c r="C30" i="4"/>
  <c r="I9" i="4"/>
  <c r="C28" i="8"/>
  <c r="D20" i="8"/>
  <c r="C33" i="8"/>
  <c r="C9" i="8"/>
  <c r="D9" i="8"/>
  <c r="J9" i="8" s="1"/>
  <c r="I10" i="8"/>
  <c r="J26" i="8"/>
  <c r="C24" i="6"/>
  <c r="C29" i="6" s="1"/>
  <c r="J22" i="6"/>
  <c r="D16" i="6"/>
  <c r="D24" i="6" s="1"/>
  <c r="D29" i="6" s="1"/>
  <c r="J29" i="6" s="1"/>
  <c r="D10" i="10"/>
  <c r="H38" i="10"/>
  <c r="H43" i="10" s="1"/>
  <c r="J24" i="10"/>
  <c r="C10" i="10"/>
  <c r="C38" i="10" s="1"/>
  <c r="C43" i="10" s="1"/>
  <c r="J11" i="10"/>
  <c r="J32" i="10"/>
  <c r="J13" i="10"/>
  <c r="F17" i="10"/>
  <c r="F28" i="10"/>
  <c r="G43" i="10"/>
  <c r="J44" i="11"/>
  <c r="J11" i="5"/>
  <c r="J23" i="5"/>
  <c r="F44" i="11"/>
  <c r="J20" i="12"/>
  <c r="F20" i="12"/>
  <c r="D35" i="12"/>
  <c r="J17" i="10"/>
  <c r="J28" i="10"/>
  <c r="F13" i="10"/>
  <c r="F14" i="8"/>
  <c r="F10" i="8"/>
  <c r="F26" i="8"/>
  <c r="H30" i="3"/>
  <c r="I30" i="3" s="1"/>
  <c r="J11" i="3"/>
  <c r="J9" i="3" s="1"/>
  <c r="J13" i="3"/>
  <c r="J14" i="3"/>
  <c r="J18" i="3"/>
  <c r="J17" i="3" s="1"/>
  <c r="F21" i="3"/>
  <c r="J28" i="3"/>
  <c r="J27" i="3" s="1"/>
  <c r="J12" i="2"/>
  <c r="J9" i="2" s="1"/>
  <c r="J20" i="2"/>
  <c r="J19" i="2" s="1"/>
  <c r="F10" i="2"/>
  <c r="F24" i="2" l="1"/>
  <c r="F11" i="3"/>
  <c r="D9" i="3"/>
  <c r="F20" i="8"/>
  <c r="J20" i="8"/>
  <c r="D28" i="8"/>
  <c r="J24" i="6"/>
  <c r="J16" i="6"/>
  <c r="J10" i="10"/>
  <c r="J38" i="10" s="1"/>
  <c r="D38" i="10"/>
  <c r="F38" i="10" s="1"/>
  <c r="D45" i="12"/>
  <c r="J35" i="12"/>
  <c r="F35" i="12"/>
  <c r="F9" i="8"/>
  <c r="D33" i="8"/>
  <c r="D43" i="10"/>
  <c r="D30" i="3"/>
  <c r="D29" i="2"/>
  <c r="D41" i="9" l="1"/>
  <c r="J28" i="8"/>
  <c r="F28" i="8"/>
  <c r="F33" i="8"/>
  <c r="J33" i="8"/>
  <c r="F45" i="12"/>
  <c r="J45" i="12"/>
  <c r="J43" i="10"/>
  <c r="F43" i="10"/>
  <c r="J30" i="3"/>
  <c r="F30" i="3"/>
  <c r="F29" i="2"/>
  <c r="D25" i="4"/>
  <c r="D30" i="4"/>
</calcChain>
</file>

<file path=xl/sharedStrings.xml><?xml version="1.0" encoding="utf-8"?>
<sst xmlns="http://schemas.openxmlformats.org/spreadsheetml/2006/main" count="669" uniqueCount="161">
  <si>
    <t>Додаток 1</t>
  </si>
  <si>
    <t xml:space="preserve">до рішення </t>
  </si>
  <si>
    <t>/грн./</t>
  </si>
  <si>
    <t>Код</t>
  </si>
  <si>
    <t>Найменування доходів згідно із бюджетною класифікацією (за чотиризначним кодом, у відрахуваннях).</t>
  </si>
  <si>
    <t>Загальний фонд</t>
  </si>
  <si>
    <t>Спеціальний фонд</t>
  </si>
  <si>
    <t xml:space="preserve">Уточнений бюджет  на 2020 рік </t>
  </si>
  <si>
    <t>Виконано  за      2020 рік</t>
  </si>
  <si>
    <t>% виконання до розпису на 1-й квартал 2011р.</t>
  </si>
  <si>
    <t>% виконання до плану на  2020р.</t>
  </si>
  <si>
    <t xml:space="preserve">Уточнений бюджет   на 2020 рік </t>
  </si>
  <si>
    <t>Виконано за     2020 рік</t>
  </si>
  <si>
    <t>% виконання до плану на   2020р.</t>
  </si>
  <si>
    <t xml:space="preserve">Разом виконання по загальному та спеціальному фондах за   2020р. 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</si>
  <si>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</si>
  <si>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</si>
  <si>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 доходи  фізичних осіб</t>
  </si>
  <si>
    <t xml:space="preserve">Податок на прибуток підприємств та фінансових установ комунальної власності </t>
  </si>
  <si>
    <t>001400</t>
  </si>
  <si>
    <t>Внутрішні податки на товари та послуги</t>
  </si>
  <si>
    <t>001402</t>
  </si>
  <si>
    <t>Плата за видачу ліцензій та сертифікатів</t>
  </si>
  <si>
    <t>00220</t>
  </si>
  <si>
    <t xml:space="preserve">Реєстраційний збір за проведення державної реєстрації </t>
  </si>
  <si>
    <t>1300000</t>
  </si>
  <si>
    <t xml:space="preserve">Рентна плата та плата за використання інших природних ресурсів </t>
  </si>
  <si>
    <t>18000000</t>
  </si>
  <si>
    <t>Місцеві податки і  збори</t>
  </si>
  <si>
    <t>18010100-18010400</t>
  </si>
  <si>
    <t>Податок на нерухоме майно, відмінне від земельної ділянки</t>
  </si>
  <si>
    <t>18010500-18010900</t>
  </si>
  <si>
    <t xml:space="preserve">Плата за землю </t>
  </si>
  <si>
    <t>18011000</t>
  </si>
  <si>
    <t xml:space="preserve">Транспортний податок </t>
  </si>
  <si>
    <t>18030100-18030200</t>
  </si>
  <si>
    <t xml:space="preserve">Туристичний збір </t>
  </si>
  <si>
    <t>18050300-18050400</t>
  </si>
  <si>
    <t xml:space="preserve">Єдиний податок 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</si>
  <si>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</si>
  <si>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 xml:space="preserve">Збір за видачу дозволу на розміщення об"єктів торгівлі та сфери послуг </t>
  </si>
  <si>
    <t xml:space="preserve">Акцизний податок з реалізації суб"єктами господарювання роздрібної торгівлі підакцизних товарів </t>
  </si>
  <si>
    <t>14021900-14031900</t>
  </si>
  <si>
    <t xml:space="preserve">Пальне </t>
  </si>
  <si>
    <t>Екологічний податок</t>
  </si>
  <si>
    <t>20000000</t>
  </si>
  <si>
    <t>Неподаткові надходження</t>
  </si>
  <si>
    <t>21010300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</si>
  <si>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</si>
  <si>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>21080000</t>
  </si>
  <si>
    <t>Надходження від штрафів та фінансових санкцій</t>
  </si>
  <si>
    <t>21080500</t>
  </si>
  <si>
    <t xml:space="preserve">Інші надходження </t>
  </si>
  <si>
    <t>21080900 - 21081500</t>
  </si>
  <si>
    <t xml:space="preserve">Штрафні санкції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</si>
  <si>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21081100</t>
  </si>
  <si>
    <t xml:space="preserve">Адміністративні штрафи та інші санкції </t>
  </si>
  <si>
    <t>21081700</t>
  </si>
  <si>
    <t xml:space="preserve">Плата за встановлення земельного сервітуту </t>
  </si>
  <si>
    <t>22000000</t>
  </si>
  <si>
    <t>Адміністративні збори та платежі, доходи від некомерційного та побічного продажу</t>
  </si>
  <si>
    <t>22010000</t>
  </si>
  <si>
    <t>Плата за надання інших адміністративних послуг</t>
  </si>
  <si>
    <t>22080400</t>
  </si>
  <si>
    <t>Плата за оренду цілісних майнових комплексів та іншого майна</t>
  </si>
  <si>
    <t>22090000</t>
  </si>
  <si>
    <t>Державне мито</t>
  </si>
  <si>
    <t>21110000</t>
  </si>
  <si>
    <t xml:space="preserve">Надходження коштів від відшкодування втрат сільськогосподарського та лісогосподарського виробництва </t>
  </si>
  <si>
    <t>24000000</t>
  </si>
  <si>
    <t>Інші неподаткові надходження</t>
  </si>
  <si>
    <t>24030000-2406000-2406030-24110900, 12020000</t>
  </si>
  <si>
    <t>Інші надходження</t>
  </si>
  <si>
    <t xml:space="preserve">Надходження коштів пайової участі у розвитку інфраструктури населеного пункту </t>
  </si>
  <si>
    <t>25000000</t>
  </si>
  <si>
    <t>Власні надходження бюджетних установ і організацій</t>
  </si>
  <si>
    <t>30000000</t>
  </si>
  <si>
    <t xml:space="preserve">Доходи від операцій з капіталом </t>
  </si>
  <si>
    <t>31010200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</si>
  <si>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</si>
  <si>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>33010000</t>
  </si>
  <si>
    <t xml:space="preserve">Надходження від продажу землі </t>
  </si>
  <si>
    <t>Разом доходів :</t>
  </si>
  <si>
    <t>40000000</t>
  </si>
  <si>
    <t xml:space="preserve">Офіційні трансферти </t>
  </si>
  <si>
    <t>41020100</t>
  </si>
  <si>
    <t>Базова дотація</t>
  </si>
  <si>
    <t>41040200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</si>
  <si>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</si>
  <si>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41030000</t>
  </si>
  <si>
    <t>Субвенції з державного бюджету  місцевим   бюджетам  - всього:</t>
  </si>
  <si>
    <t>41033900</t>
  </si>
  <si>
    <t xml:space="preserve">Освітня субвенція з державного бюджету місцевим бюджетам </t>
  </si>
  <si>
    <t>41034200</t>
  </si>
  <si>
    <t xml:space="preserve">Медична субвенція з державного бюджету місцевим бюджетам </t>
  </si>
  <si>
    <t>41050000</t>
  </si>
  <si>
    <t>Субвенції з місцевих бюджетів іншим місцевим бюджетам, в тому числі:</t>
  </si>
  <si>
    <t>41030700</t>
  </si>
  <si>
    <t xml:space="preserve"> - на будівництво і придбання житла  військовослужбовцям та особам рядового і начальницького складу ,звільненим у запас або відставку за станом здоров’я, віком, вислугою років та у зв’язку із скороченням штатів, які перебувають на квартирному обліку за місцем проживання, членам сімей з числа цих осіб, які загинули під час виконання ними службових обов"язків, а також учасникам бойових дій в Афганістані та воєнних конфліктів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</si>
  <si>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</si>
  <si>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</si>
  <si>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</si>
  <si>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</si>
  <si>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41051400</t>
  </si>
  <si>
    <t xml:space="preserve"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 </t>
  </si>
  <si>
    <t>41053900</t>
  </si>
  <si>
    <t xml:space="preserve">Інші субвенції з місцевого бюджету </t>
  </si>
  <si>
    <t xml:space="preserve">Всього доходів </t>
  </si>
  <si>
    <t xml:space="preserve">   </t>
  </si>
  <si>
    <t>% виконання до плану на  2020 р.</t>
  </si>
  <si>
    <t>% виконання до плану на   2020 р.</t>
  </si>
  <si>
    <t>18050300-18050500</t>
  </si>
  <si>
    <t>13000000</t>
  </si>
  <si>
    <t>% виконання до плану на  2019р.</t>
  </si>
  <si>
    <t>Державне мито, що сплачується за місцем  розгляду та оформлення документів, у тому числі за оформлення документів на спадщину і дарування</t>
  </si>
  <si>
    <t xml:space="preserve">Разом виконання по загальному та спеціальному фондах за 2020р. </t>
  </si>
  <si>
    <t xml:space="preserve">до рішення  </t>
  </si>
  <si>
    <t xml:space="preserve">Місцеві податки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</si>
  <si>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</si>
  <si>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від "     "             2021 року       №</t>
  </si>
  <si>
    <t>від "     "                       2021 року       №</t>
  </si>
  <si>
    <t xml:space="preserve">13000000 </t>
  </si>
  <si>
    <t xml:space="preserve">від    "   "              2021 року №          </t>
  </si>
  <si>
    <t>24170000</t>
  </si>
  <si>
    <t>від   "  "                             2021 року       №</t>
  </si>
  <si>
    <t>від "    "                      2021 року №</t>
  </si>
  <si>
    <t xml:space="preserve"> від "   "                   2021 року №</t>
  </si>
  <si>
    <t>%  виконання до плану на  2020р.</t>
  </si>
  <si>
    <t xml:space="preserve"> від "     "                              2021 року №</t>
  </si>
  <si>
    <t>від  "     "                              2021 року       №</t>
  </si>
  <si>
    <t xml:space="preserve">24170000 </t>
  </si>
  <si>
    <t>від "   "            2021 року       №</t>
  </si>
  <si>
    <t>Звіт про виконання загального та спеціального фондів бюджету Олешинської  об’єднаної територіальної громади за 2020 рік</t>
  </si>
  <si>
    <t>Звіт про виконання загального та спеціального фондів бюджету Богдановецької сільської ради за  2020 рік</t>
  </si>
  <si>
    <t>від   "      "            2021 року       №</t>
  </si>
  <si>
    <t>Звіт про виконання загального та спеціального фондів бюджету Пироговецької сільської ради за  2020 рік</t>
  </si>
  <si>
    <t>Звіт про виконання загального та спеціального фондів бюджету Масівецької сільської ради за  2020 рік</t>
  </si>
  <si>
    <t>Звіт про виконання загального та спеціального фондів бюджету Копистинської сільської ради за  2020 рік</t>
  </si>
  <si>
    <t>Звіт про виконання загального та спеціального фондів бюджету  Пархомовецької сільської ради  за  2020  рік</t>
  </si>
  <si>
    <t>Звіт про виконання загального та спеціального фондів бюджету Водичківської сільської ради за  2020 рік</t>
  </si>
  <si>
    <t>Звіт про виконання загального та спеціального фондів бюджету  Бахматовецької сільської ради за  2020 рік</t>
  </si>
  <si>
    <t>Звіт про виконання загального та спеціального фондів бюджету Давидковецької сільської ради за  2020 рік</t>
  </si>
  <si>
    <t>Звіт про виконання загального та спеціального фондів бюджету Шаровечківської об’єднаної територіальної громади за  2020 рік</t>
  </si>
  <si>
    <t>Керуючий справами виконавчого комітету                                                                                                                        Ю. САБІЙ</t>
  </si>
  <si>
    <t>Керуючий справами виконавчого комітету                                                                                                                           Ю. САБІЙ</t>
  </si>
  <si>
    <t>Головний бухгалтер Богдановецької сільської ради                                                                                                              С. ПРОКОПИШЕНА</t>
  </si>
  <si>
    <t>Керуючий справами виконавчого комітету                                                                                                                                      Ю. САБІЙ</t>
  </si>
  <si>
    <t>Головний бухгалтер Олешинської сільської ради                                                                                                                             А. ЛИСА</t>
  </si>
  <si>
    <t>Керуючий справами виконавчого комітету                                                                                                                                              Ю. САБІЙ</t>
  </si>
  <si>
    <t>Керуючий справами виконавчого комітету                                                                                                                                                Ю. САБІЙ</t>
  </si>
  <si>
    <t>Головний бухгалтер Пироговецької сільської ради                                                                                                                                    Н. СТАДНИК</t>
  </si>
  <si>
    <t>Керуючий справами виконавчого комітету                                                                                                                                          Ю. САБІЙ</t>
  </si>
  <si>
    <t xml:space="preserve">Головний бухгалтер Масівецької сільської ради                                                                                                                                   О. АСТАХОВА                                           </t>
  </si>
  <si>
    <t>Головний бухгалтер Пархомовецької сільської ради                                                                                                                               А. ШКАБУРА</t>
  </si>
  <si>
    <t>Головний бухгалтер Бахматовецької сільської ради                                                                                                                                   Л. КІРІЛКОВА</t>
  </si>
  <si>
    <t>Головний бухгалтер Давидковецької сільської ради                                                                                                                                  О. КУЗЬМІШИНА</t>
  </si>
  <si>
    <t>Керуючий справами виконавчого комітету                                                                                                                                                 Ю. САБІЙ</t>
  </si>
  <si>
    <t>Головний бухгалтер Шаровечківської сільської ради                                                                                                                                  Н. ГУМЕНЮК</t>
  </si>
  <si>
    <t>Керуючий справами виконавчого комітету                                                                                                                                               Ю. САБІЙ</t>
  </si>
  <si>
    <t>Головний бухгалтер Копистинської сільської ради                                                                                                                                  О. ЧИЖ</t>
  </si>
  <si>
    <t>Головний бухгалтер Водичківської  сільської ради                                                                                                           М. ШОСТАЦЬКА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</si>
</sst>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9" x14ac:knownFonts="1">
    <font>
      <sz val="11"/>
      <color theme="1"/>
      <name val="Calibri"/>
      <family val="2"/>
      <scheme val="minor"/>
    </font>
    <font>
      <sz val="10"/>
      <name val="MS Sans Serif"/>
      <charset val="204"/>
    </font>
    <font>
      <sz val="10"/>
      <name val="Times New Roman"/>
      <charset val="204"/>
    </font>
    <font>
      <sz val="10"/>
      <name val="Times New Roman Cyr"/>
      <family val="1"/>
      <charset val="204"/>
    </font>
    <font>
      <b/>
      <i/>
      <sz val="12"/>
      <name val="Times New Roman"/>
      <charset val="204"/>
    </font>
    <font>
      <b/>
      <i/>
      <sz val="10"/>
      <name val="Times New Roman"/>
      <charset val="204"/>
    </font>
    <font>
      <sz val="16"/>
      <name val="Times New Roman CYR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sz val="16"/>
      <name val="Times New Roman Cyr"/>
      <family val="1"/>
      <charset val="204"/>
    </font>
    <font>
      <b/>
      <sz val="16"/>
      <color indexed="10"/>
      <name val="Times New Roman Cyr"/>
      <family val="1"/>
      <charset val="204"/>
    </font>
    <font>
      <b/>
      <sz val="16"/>
      <name val="Times New Roman"/>
      <family val="1"/>
    </font>
    <font>
      <b/>
      <sz val="10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b/>
      <i/>
      <sz val="16"/>
      <name val="Times New Roman Cyr"/>
      <charset val="204"/>
    </font>
    <font>
      <b/>
      <sz val="16"/>
      <color indexed="10"/>
      <name val="Times New Roman CYR"/>
      <charset val="204"/>
    </font>
    <font>
      <b/>
      <i/>
      <sz val="16"/>
      <name val="Times New Roman Cyr"/>
      <family val="1"/>
      <charset val="204"/>
    </font>
    <font>
      <b/>
      <i/>
      <sz val="16"/>
      <color indexed="10"/>
      <name val="Times New Roman CYR"/>
      <charset val="204"/>
    </font>
    <font>
      <sz val="16"/>
      <name val="Times New Roman Cyr"/>
      <charset val="204"/>
    </font>
    <font>
      <b/>
      <sz val="10"/>
      <name val="Times New Roman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name val="Times New Roman Cyr"/>
      <family val="1"/>
      <charset val="204"/>
    </font>
    <font>
      <sz val="22"/>
      <name val="Times New Roman Cyr"/>
      <charset val="204"/>
    </font>
    <font>
      <b/>
      <sz val="22"/>
      <name val="Times New Roman"/>
      <family val="1"/>
      <charset val="204"/>
    </font>
    <font>
      <b/>
      <sz val="22"/>
      <name val="Times New Roman"/>
      <family val="1"/>
    </font>
    <font>
      <b/>
      <sz val="22"/>
      <name val="Times New Roman CYR"/>
      <charset val="204"/>
    </font>
    <font>
      <b/>
      <sz val="22"/>
      <color indexed="10"/>
      <name val="Times New Roman Cyr"/>
      <family val="1"/>
      <charset val="204"/>
    </font>
    <font>
      <b/>
      <i/>
      <sz val="22"/>
      <name val="Times New Roman Cyr"/>
      <charset val="204"/>
    </font>
    <font>
      <b/>
      <sz val="22"/>
      <color indexed="10"/>
      <name val="Times New Roman CYR"/>
      <charset val="204"/>
    </font>
    <font>
      <b/>
      <i/>
      <sz val="22"/>
      <color indexed="10"/>
      <name val="Times New Roman CYR"/>
      <charset val="204"/>
    </font>
    <font>
      <sz val="26"/>
      <color theme="1"/>
      <name val="Times New Roman"/>
      <family val="1"/>
      <charset val="204"/>
    </font>
    <font>
      <sz val="26"/>
      <color theme="1"/>
      <name val="Calibri"/>
      <family val="2"/>
      <scheme val="minor"/>
    </font>
    <font>
      <b/>
      <sz val="26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7" fillId="0" borderId="0"/>
    <xf numFmtId="0" fontId="9" fillId="4" borderId="1" applyNumberFormat="0" applyAlignment="0" applyProtection="0"/>
    <xf numFmtId="0" fontId="9" fillId="2" borderId="1" applyNumberFormat="0" applyAlignment="0" applyProtection="0"/>
    <xf numFmtId="0" fontId="17" fillId="3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5" applyNumberFormat="0" applyFill="0" applyAlignment="0" applyProtection="0"/>
    <xf numFmtId="0" fontId="13" fillId="5" borderId="6" applyNumberFormat="0" applyAlignment="0" applyProtection="0"/>
    <xf numFmtId="0" fontId="13" fillId="5" borderId="6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/>
    <xf numFmtId="0" fontId="8" fillId="0" borderId="0"/>
    <xf numFmtId="0" fontId="2" fillId="0" borderId="0"/>
    <xf numFmtId="0" fontId="15" fillId="0" borderId="7" applyNumberFormat="0" applyFill="0" applyAlignment="0" applyProtection="0"/>
    <xf numFmtId="0" fontId="20" fillId="4" borderId="0" applyNumberFormat="0" applyBorder="0" applyAlignment="0" applyProtection="0"/>
    <xf numFmtId="0" fontId="8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46">
    <xf numFmtId="0" fontId="0" fillId="0" borderId="0" xfId="0"/>
    <xf numFmtId="0" fontId="25" fillId="0" borderId="0" xfId="39" applyNumberFormat="1" applyFont="1" applyFill="1" applyBorder="1" applyAlignment="1" applyProtection="1">
      <alignment vertical="center" wrapText="1"/>
      <protection locked="0"/>
    </xf>
    <xf numFmtId="0" fontId="25" fillId="0" borderId="9" xfId="36" applyNumberFormat="1" applyFont="1" applyFill="1" applyBorder="1" applyAlignment="1" applyProtection="1">
      <alignment vertical="center" wrapText="1"/>
    </xf>
    <xf numFmtId="0" fontId="25" fillId="0" borderId="9" xfId="35" applyFont="1" applyFill="1" applyBorder="1" applyAlignment="1">
      <alignment horizontal="justify"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23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vertical="center"/>
    </xf>
    <xf numFmtId="0" fontId="23" fillId="0" borderId="8" xfId="0" applyFont="1" applyFill="1" applyBorder="1" applyAlignment="1" applyProtection="1">
      <alignment vertical="center"/>
      <protection locked="0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6" fillId="0" borderId="9" xfId="0" applyNumberFormat="1" applyFont="1" applyFill="1" applyBorder="1" applyAlignment="1" applyProtection="1">
      <alignment vertical="center" wrapText="1"/>
    </xf>
    <xf numFmtId="4" fontId="21" fillId="0" borderId="9" xfId="0" applyNumberFormat="1" applyFont="1" applyFill="1" applyBorder="1" applyAlignment="1" applyProtection="1">
      <alignment vertical="center"/>
    </xf>
    <xf numFmtId="164" fontId="22" fillId="0" borderId="9" xfId="0" applyNumberFormat="1" applyFont="1" applyFill="1" applyBorder="1" applyAlignment="1" applyProtection="1">
      <alignment vertical="center"/>
    </xf>
    <xf numFmtId="165" fontId="21" fillId="0" borderId="9" xfId="0" applyNumberFormat="1" applyFont="1" applyFill="1" applyBorder="1" applyAlignment="1" applyProtection="1">
      <alignment vertical="center"/>
    </xf>
    <xf numFmtId="4" fontId="21" fillId="0" borderId="1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21" fillId="0" borderId="9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top"/>
    </xf>
    <xf numFmtId="164" fontId="21" fillId="0" borderId="9" xfId="0" applyNumberFormat="1" applyFont="1" applyFill="1" applyBorder="1" applyAlignment="1" applyProtection="1">
      <alignment vertical="center"/>
    </xf>
    <xf numFmtId="49" fontId="21" fillId="0" borderId="11" xfId="0" applyNumberFormat="1" applyFont="1" applyFill="1" applyBorder="1" applyAlignment="1" applyProtection="1">
      <alignment horizontal="center" vertical="center"/>
    </xf>
    <xf numFmtId="4" fontId="22" fillId="0" borderId="9" xfId="0" applyNumberFormat="1" applyFont="1" applyFill="1" applyBorder="1" applyAlignment="1" applyProtection="1">
      <alignment vertical="center"/>
    </xf>
    <xf numFmtId="0" fontId="27" fillId="0" borderId="9" xfId="0" applyNumberFormat="1" applyFont="1" applyFill="1" applyBorder="1" applyAlignment="1" applyProtection="1">
      <alignment vertical="center" wrapText="1"/>
    </xf>
    <xf numFmtId="4" fontId="26" fillId="0" borderId="9" xfId="0" applyNumberFormat="1" applyFont="1" applyFill="1" applyBorder="1" applyAlignment="1" applyProtection="1">
      <alignment vertical="center"/>
    </xf>
    <xf numFmtId="164" fontId="28" fillId="0" borderId="9" xfId="0" applyNumberFormat="1" applyFont="1" applyFill="1" applyBorder="1" applyAlignment="1" applyProtection="1">
      <alignment vertical="center"/>
    </xf>
    <xf numFmtId="2" fontId="21" fillId="0" borderId="9" xfId="0" applyNumberFormat="1" applyFont="1" applyFill="1" applyBorder="1" applyAlignment="1" applyProtection="1">
      <alignment vertical="center"/>
    </xf>
    <xf numFmtId="4" fontId="26" fillId="0" borderId="10" xfId="0" applyNumberFormat="1" applyFont="1" applyFill="1" applyBorder="1" applyAlignment="1" applyProtection="1">
      <alignment vertical="center"/>
    </xf>
    <xf numFmtId="49" fontId="29" fillId="0" borderId="11" xfId="0" applyNumberFormat="1" applyFont="1" applyFill="1" applyBorder="1" applyAlignment="1" applyProtection="1">
      <alignment horizontal="center" vertical="center"/>
    </xf>
    <xf numFmtId="0" fontId="29" fillId="0" borderId="9" xfId="0" applyNumberFormat="1" applyFont="1" applyFill="1" applyBorder="1" applyAlignment="1" applyProtection="1">
      <alignment vertical="center" wrapText="1"/>
    </xf>
    <xf numFmtId="4" fontId="27" fillId="0" borderId="9" xfId="0" applyNumberFormat="1" applyFont="1" applyFill="1" applyBorder="1" applyAlignment="1" applyProtection="1">
      <alignment vertical="center"/>
    </xf>
    <xf numFmtId="164" fontId="30" fillId="0" borderId="9" xfId="0" applyNumberFormat="1" applyFont="1" applyFill="1" applyBorder="1" applyAlignment="1" applyProtection="1">
      <alignment vertical="center"/>
    </xf>
    <xf numFmtId="4" fontId="27" fillId="0" borderId="10" xfId="0" applyNumberFormat="1" applyFont="1" applyFill="1" applyBorder="1" applyAlignment="1" applyProtection="1">
      <alignment vertical="center"/>
    </xf>
    <xf numFmtId="49" fontId="21" fillId="0" borderId="12" xfId="0" applyNumberFormat="1" applyFont="1" applyFill="1" applyBorder="1" applyAlignment="1" applyProtection="1">
      <alignment horizontal="center" vertical="center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4" fontId="26" fillId="0" borderId="13" xfId="0" applyNumberFormat="1" applyFont="1" applyFill="1" applyBorder="1" applyAlignment="1" applyProtection="1">
      <alignment vertical="center"/>
    </xf>
    <xf numFmtId="164" fontId="28" fillId="0" borderId="13" xfId="0" applyNumberFormat="1" applyFont="1" applyFill="1" applyBorder="1" applyAlignment="1" applyProtection="1">
      <alignment vertical="center"/>
    </xf>
    <xf numFmtId="165" fontId="21" fillId="0" borderId="13" xfId="0" applyNumberFormat="1" applyFont="1" applyFill="1" applyBorder="1" applyAlignment="1" applyProtection="1">
      <alignment vertical="center"/>
    </xf>
    <xf numFmtId="4" fontId="26" fillId="0" borderId="14" xfId="0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Fill="1" applyBorder="1" applyAlignment="1" applyProtection="1">
      <alignment vertical="center"/>
    </xf>
    <xf numFmtId="2" fontId="22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top"/>
    </xf>
    <xf numFmtId="0" fontId="26" fillId="0" borderId="0" xfId="0" applyNumberFormat="1" applyFont="1" applyFill="1" applyBorder="1" applyAlignment="1" applyProtection="1">
      <alignment vertical="top"/>
    </xf>
    <xf numFmtId="164" fontId="26" fillId="0" borderId="0" xfId="0" applyNumberFormat="1" applyFont="1" applyFill="1" applyBorder="1" applyAlignment="1" applyProtection="1">
      <alignment vertical="top"/>
    </xf>
    <xf numFmtId="164" fontId="6" fillId="0" borderId="0" xfId="0" applyNumberFormat="1" applyFont="1" applyFill="1" applyBorder="1" applyAlignment="1" applyProtection="1">
      <alignment vertical="top"/>
    </xf>
    <xf numFmtId="0" fontId="3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vertical="top"/>
    </xf>
    <xf numFmtId="164" fontId="32" fillId="0" borderId="0" xfId="0" applyNumberFormat="1" applyFont="1" applyFill="1" applyBorder="1" applyAlignment="1" applyProtection="1">
      <alignment vertical="top"/>
    </xf>
    <xf numFmtId="4" fontId="3" fillId="0" borderId="0" xfId="0" applyNumberFormat="1" applyFont="1" applyFill="1" applyBorder="1" applyAlignment="1" applyProtection="1">
      <alignment vertical="top"/>
    </xf>
    <xf numFmtId="4" fontId="21" fillId="0" borderId="9" xfId="0" applyNumberFormat="1" applyFont="1" applyFill="1" applyBorder="1" applyAlignment="1" applyProtection="1">
      <alignment horizontal="right" vertical="center" wrapText="1"/>
    </xf>
    <xf numFmtId="4" fontId="21" fillId="0" borderId="9" xfId="0" applyNumberFormat="1" applyFont="1" applyFill="1" applyBorder="1" applyAlignment="1" applyProtection="1">
      <alignment horizontal="center" vertical="center" wrapText="1"/>
    </xf>
    <xf numFmtId="0" fontId="35" fillId="0" borderId="0" xfId="0" applyNumberFormat="1" applyFont="1" applyFill="1" applyBorder="1" applyAlignment="1" applyProtection="1">
      <alignment vertical="top"/>
    </xf>
    <xf numFmtId="0" fontId="34" fillId="0" borderId="0" xfId="0" applyNumberFormat="1" applyFont="1" applyFill="1" applyBorder="1" applyAlignment="1" applyProtection="1">
      <alignment vertical="top"/>
    </xf>
    <xf numFmtId="0" fontId="33" fillId="0" borderId="0" xfId="0" applyNumberFormat="1" applyFont="1" applyFill="1" applyBorder="1" applyAlignment="1" applyProtection="1">
      <alignment vertical="top"/>
    </xf>
    <xf numFmtId="0" fontId="25" fillId="0" borderId="0" xfId="39" applyNumberFormat="1" applyFont="1" applyFill="1" applyBorder="1" applyAlignment="1" applyProtection="1">
      <alignment vertical="center" wrapText="1"/>
      <protection locked="0"/>
    </xf>
    <xf numFmtId="0" fontId="25" fillId="0" borderId="9" xfId="36" applyNumberFormat="1" applyFont="1" applyFill="1" applyBorder="1" applyAlignment="1" applyProtection="1">
      <alignment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49" fontId="21" fillId="0" borderId="17" xfId="0" applyNumberFormat="1" applyFont="1" applyFill="1" applyBorder="1" applyAlignment="1" applyProtection="1">
      <alignment horizontal="center" vertical="center"/>
    </xf>
    <xf numFmtId="0" fontId="21" fillId="0" borderId="18" xfId="0" applyNumberFormat="1" applyFont="1" applyFill="1" applyBorder="1" applyAlignment="1" applyProtection="1">
      <alignment vertical="center" wrapText="1"/>
    </xf>
    <xf numFmtId="4" fontId="21" fillId="0" borderId="18" xfId="0" applyNumberFormat="1" applyFont="1" applyFill="1" applyBorder="1" applyAlignment="1" applyProtection="1">
      <alignment vertical="center"/>
    </xf>
    <xf numFmtId="164" fontId="22" fillId="0" borderId="18" xfId="0" applyNumberFormat="1" applyFont="1" applyFill="1" applyBorder="1" applyAlignment="1" applyProtection="1">
      <alignment vertical="center"/>
    </xf>
    <xf numFmtId="165" fontId="21" fillId="0" borderId="18" xfId="0" applyNumberFormat="1" applyFont="1" applyFill="1" applyBorder="1" applyAlignment="1" applyProtection="1">
      <alignment vertical="center"/>
    </xf>
    <xf numFmtId="4" fontId="21" fillId="0" borderId="19" xfId="0" applyNumberFormat="1" applyFont="1" applyFill="1" applyBorder="1" applyAlignment="1" applyProtection="1">
      <alignment vertical="center"/>
    </xf>
    <xf numFmtId="49" fontId="21" fillId="0" borderId="20" xfId="0" applyNumberFormat="1" applyFont="1" applyFill="1" applyBorder="1" applyAlignment="1" applyProtection="1">
      <alignment horizontal="center" vertical="center"/>
    </xf>
    <xf numFmtId="0" fontId="21" fillId="0" borderId="21" xfId="0" applyNumberFormat="1" applyFont="1" applyFill="1" applyBorder="1" applyAlignment="1" applyProtection="1">
      <alignment horizontal="center" vertical="center" wrapText="1"/>
    </xf>
    <xf numFmtId="4" fontId="26" fillId="0" borderId="21" xfId="0" applyNumberFormat="1" applyFont="1" applyFill="1" applyBorder="1" applyAlignment="1" applyProtection="1">
      <alignment vertical="center"/>
    </xf>
    <xf numFmtId="164" fontId="28" fillId="0" borderId="21" xfId="0" applyNumberFormat="1" applyFont="1" applyFill="1" applyBorder="1" applyAlignment="1" applyProtection="1">
      <alignment vertical="center"/>
    </xf>
    <xf numFmtId="165" fontId="21" fillId="0" borderId="21" xfId="0" applyNumberFormat="1" applyFont="1" applyFill="1" applyBorder="1" applyAlignment="1" applyProtection="1">
      <alignment vertical="center"/>
    </xf>
    <xf numFmtId="4" fontId="26" fillId="0" borderId="22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36" fillId="0" borderId="0" xfId="0" applyFont="1"/>
    <xf numFmtId="4" fontId="26" fillId="0" borderId="0" xfId="0" applyNumberFormat="1" applyFont="1" applyFill="1" applyBorder="1" applyAlignment="1" applyProtection="1">
      <alignment vertical="center"/>
    </xf>
    <xf numFmtId="164" fontId="28" fillId="0" borderId="0" xfId="0" applyNumberFormat="1" applyFont="1" applyFill="1" applyBorder="1" applyAlignment="1" applyProtection="1">
      <alignment vertical="center"/>
    </xf>
    <xf numFmtId="165" fontId="21" fillId="0" borderId="0" xfId="0" applyNumberFormat="1" applyFont="1" applyFill="1" applyBorder="1" applyAlignment="1" applyProtection="1">
      <alignment vertical="center"/>
    </xf>
    <xf numFmtId="0" fontId="37" fillId="0" borderId="0" xfId="0" applyNumberFormat="1" applyFont="1" applyFill="1" applyBorder="1" applyAlignment="1" applyProtection="1">
      <alignment vertical="center"/>
    </xf>
    <xf numFmtId="0" fontId="38" fillId="0" borderId="0" xfId="0" applyNumberFormat="1" applyFont="1" applyFill="1" applyBorder="1" applyAlignment="1" applyProtection="1">
      <alignment vertical="center"/>
    </xf>
    <xf numFmtId="4" fontId="21" fillId="0" borderId="13" xfId="0" applyNumberFormat="1" applyFont="1" applyFill="1" applyBorder="1" applyAlignment="1" applyProtection="1">
      <alignment vertical="center"/>
    </xf>
    <xf numFmtId="4" fontId="27" fillId="0" borderId="14" xfId="0" applyNumberFormat="1" applyFont="1" applyFill="1" applyBorder="1" applyAlignment="1" applyProtection="1">
      <alignment vertical="center"/>
    </xf>
    <xf numFmtId="4" fontId="21" fillId="0" borderId="0" xfId="0" applyNumberFormat="1" applyFont="1" applyFill="1" applyBorder="1" applyAlignment="1" applyProtection="1">
      <alignment vertical="center"/>
    </xf>
    <xf numFmtId="4" fontId="27" fillId="0" borderId="0" xfId="0" applyNumberFormat="1" applyFont="1" applyFill="1" applyBorder="1" applyAlignment="1" applyProtection="1">
      <alignment vertical="center"/>
    </xf>
    <xf numFmtId="4" fontId="21" fillId="0" borderId="14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top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40" fillId="0" borderId="0" xfId="0" applyNumberFormat="1" applyFont="1" applyFill="1" applyBorder="1" applyAlignment="1" applyProtection="1">
      <alignment vertical="center"/>
    </xf>
    <xf numFmtId="0" fontId="37" fillId="0" borderId="0" xfId="0" applyNumberFormat="1" applyFont="1" applyFill="1" applyBorder="1" applyAlignment="1" applyProtection="1">
      <alignment vertical="top"/>
    </xf>
    <xf numFmtId="0" fontId="40" fillId="0" borderId="8" xfId="0" applyFont="1" applyFill="1" applyBorder="1" applyAlignment="1" applyProtection="1">
      <alignment vertical="center"/>
      <protection locked="0"/>
    </xf>
    <xf numFmtId="0" fontId="37" fillId="0" borderId="10" xfId="0" applyNumberFormat="1" applyFont="1" applyFill="1" applyBorder="1" applyAlignment="1" applyProtection="1">
      <alignment horizontal="center" vertical="center" wrapText="1"/>
    </xf>
    <xf numFmtId="0" fontId="37" fillId="0" borderId="11" xfId="0" applyNumberFormat="1" applyFont="1" applyFill="1" applyBorder="1" applyAlignment="1" applyProtection="1">
      <alignment horizontal="center" vertical="center" wrapText="1"/>
    </xf>
    <xf numFmtId="0" fontId="41" fillId="0" borderId="9" xfId="0" applyNumberFormat="1" applyFont="1" applyFill="1" applyBorder="1" applyAlignment="1" applyProtection="1">
      <alignment vertical="center" wrapText="1"/>
    </xf>
    <xf numFmtId="4" fontId="37" fillId="0" borderId="9" xfId="0" applyNumberFormat="1" applyFont="1" applyFill="1" applyBorder="1" applyAlignment="1" applyProtection="1">
      <alignment vertical="center"/>
    </xf>
    <xf numFmtId="164" fontId="42" fillId="0" borderId="9" xfId="0" applyNumberFormat="1" applyFont="1" applyFill="1" applyBorder="1" applyAlignment="1" applyProtection="1">
      <alignment vertical="center"/>
    </xf>
    <xf numFmtId="165" fontId="37" fillId="0" borderId="9" xfId="0" applyNumberFormat="1" applyFont="1" applyFill="1" applyBorder="1" applyAlignment="1" applyProtection="1">
      <alignment vertical="center"/>
    </xf>
    <xf numFmtId="4" fontId="37" fillId="0" borderId="10" xfId="0" applyNumberFormat="1" applyFont="1" applyFill="1" applyBorder="1" applyAlignment="1" applyProtection="1">
      <alignment vertical="center"/>
    </xf>
    <xf numFmtId="0" fontId="37" fillId="0" borderId="9" xfId="0" applyNumberFormat="1" applyFont="1" applyFill="1" applyBorder="1" applyAlignment="1" applyProtection="1">
      <alignment vertical="center" wrapText="1"/>
    </xf>
    <xf numFmtId="164" fontId="37" fillId="0" borderId="9" xfId="0" applyNumberFormat="1" applyFont="1" applyFill="1" applyBorder="1" applyAlignment="1" applyProtection="1">
      <alignment vertical="center"/>
    </xf>
    <xf numFmtId="49" fontId="37" fillId="0" borderId="11" xfId="0" applyNumberFormat="1" applyFont="1" applyFill="1" applyBorder="1" applyAlignment="1" applyProtection="1">
      <alignment horizontal="center" vertical="center"/>
    </xf>
    <xf numFmtId="4" fontId="42" fillId="0" borderId="9" xfId="0" applyNumberFormat="1" applyFont="1" applyFill="1" applyBorder="1" applyAlignment="1" applyProtection="1">
      <alignment vertical="center"/>
    </xf>
    <xf numFmtId="0" fontId="43" fillId="0" borderId="9" xfId="0" applyNumberFormat="1" applyFont="1" applyFill="1" applyBorder="1" applyAlignment="1" applyProtection="1">
      <alignment vertical="center" wrapText="1"/>
    </xf>
    <xf numFmtId="0" fontId="39" fillId="0" borderId="9" xfId="36" applyNumberFormat="1" applyFont="1" applyFill="1" applyBorder="1" applyAlignment="1" applyProtection="1">
      <alignment vertical="center" wrapText="1"/>
    </xf>
    <xf numFmtId="4" fontId="41" fillId="0" borderId="9" xfId="0" applyNumberFormat="1" applyFont="1" applyFill="1" applyBorder="1" applyAlignment="1" applyProtection="1">
      <alignment vertical="center"/>
    </xf>
    <xf numFmtId="4" fontId="43" fillId="0" borderId="9" xfId="0" applyNumberFormat="1" applyFont="1" applyFill="1" applyBorder="1" applyAlignment="1" applyProtection="1">
      <alignment vertical="center"/>
    </xf>
    <xf numFmtId="164" fontId="45" fillId="0" borderId="9" xfId="0" applyNumberFormat="1" applyFont="1" applyFill="1" applyBorder="1" applyAlignment="1" applyProtection="1">
      <alignment vertical="center"/>
    </xf>
    <xf numFmtId="49" fontId="37" fillId="0" borderId="12" xfId="0" applyNumberFormat="1" applyFont="1" applyFill="1" applyBorder="1" applyAlignment="1" applyProtection="1">
      <alignment horizontal="center" vertical="center"/>
    </xf>
    <xf numFmtId="0" fontId="37" fillId="0" borderId="13" xfId="0" applyNumberFormat="1" applyFont="1" applyFill="1" applyBorder="1" applyAlignment="1" applyProtection="1">
      <alignment horizontal="center" vertical="center" wrapText="1"/>
    </xf>
    <xf numFmtId="4" fontId="41" fillId="0" borderId="13" xfId="0" applyNumberFormat="1" applyFont="1" applyFill="1" applyBorder="1" applyAlignment="1" applyProtection="1">
      <alignment vertical="center"/>
    </xf>
    <xf numFmtId="164" fontId="44" fillId="0" borderId="13" xfId="0" applyNumberFormat="1" applyFont="1" applyFill="1" applyBorder="1" applyAlignment="1" applyProtection="1">
      <alignment vertical="center"/>
    </xf>
    <xf numFmtId="165" fontId="37" fillId="0" borderId="13" xfId="0" applyNumberFormat="1" applyFont="1" applyFill="1" applyBorder="1" applyAlignment="1" applyProtection="1">
      <alignment vertical="center"/>
    </xf>
    <xf numFmtId="49" fontId="37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Border="1" applyAlignment="1" applyProtection="1">
      <alignment vertical="center"/>
    </xf>
    <xf numFmtId="2" fontId="42" fillId="0" borderId="0" xfId="0" applyNumberFormat="1" applyFont="1" applyFill="1" applyBorder="1" applyAlignment="1" applyProtection="1">
      <alignment vertical="center"/>
    </xf>
    <xf numFmtId="164" fontId="26" fillId="0" borderId="9" xfId="0" applyNumberFormat="1" applyFont="1" applyFill="1" applyBorder="1" applyAlignment="1" applyProtection="1">
      <alignment vertical="center"/>
    </xf>
    <xf numFmtId="164" fontId="21" fillId="0" borderId="13" xfId="0" applyNumberFormat="1" applyFont="1" applyFill="1" applyBorder="1" applyAlignment="1" applyProtection="1">
      <alignment vertical="center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164" fontId="21" fillId="0" borderId="9" xfId="0" applyNumberFormat="1" applyFont="1" applyFill="1" applyBorder="1" applyAlignment="1" applyProtection="1">
      <alignment horizontal="right" vertical="center" wrapText="1"/>
    </xf>
    <xf numFmtId="4" fontId="21" fillId="0" borderId="10" xfId="0" applyNumberFormat="1" applyFont="1" applyFill="1" applyBorder="1" applyAlignment="1" applyProtection="1">
      <alignment horizontal="right" vertical="center" wrapText="1"/>
    </xf>
    <xf numFmtId="164" fontId="21" fillId="0" borderId="13" xfId="0" applyNumberFormat="1" applyFont="1" applyFill="1" applyBorder="1" applyAlignment="1" applyProtection="1">
      <alignment horizontal="right" vertical="center" wrapText="1"/>
    </xf>
    <xf numFmtId="0" fontId="46" fillId="0" borderId="0" xfId="0" applyFont="1"/>
    <xf numFmtId="0" fontId="47" fillId="0" borderId="0" xfId="0" applyFont="1"/>
    <xf numFmtId="0" fontId="48" fillId="0" borderId="0" xfId="0" applyNumberFormat="1" applyFont="1" applyFill="1" applyBorder="1" applyAlignment="1" applyProtection="1">
      <alignment vertical="center"/>
    </xf>
    <xf numFmtId="0" fontId="37" fillId="0" borderId="9" xfId="0" applyNumberFormat="1" applyFont="1" applyFill="1" applyBorder="1" applyAlignment="1" applyProtection="1">
      <alignment horizontal="center" vertical="center" wrapText="1"/>
    </xf>
    <xf numFmtId="4" fontId="37" fillId="0" borderId="14" xfId="0" applyNumberFormat="1" applyFont="1" applyFill="1" applyBorder="1" applyAlignment="1" applyProtection="1">
      <alignment vertical="center"/>
    </xf>
    <xf numFmtId="0" fontId="25" fillId="0" borderId="0" xfId="0" applyNumberFormat="1" applyFont="1" applyFill="1" applyBorder="1" applyAlignment="1" applyProtection="1">
      <alignment horizontal="center" vertical="top"/>
    </xf>
    <xf numFmtId="0" fontId="21" fillId="0" borderId="15" xfId="0" applyNumberFormat="1" applyFont="1" applyFill="1" applyBorder="1" applyAlignment="1" applyProtection="1">
      <alignment horizontal="center" vertical="center"/>
    </xf>
    <xf numFmtId="0" fontId="21" fillId="0" borderId="11" xfId="0" applyNumberFormat="1" applyFont="1" applyFill="1" applyBorder="1" applyAlignment="1" applyProtection="1">
      <alignment horizontal="center" vertical="center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 applyProtection="1">
      <alignment horizontal="center" vertical="center" wrapText="1"/>
    </xf>
    <xf numFmtId="49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5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5" fillId="0" borderId="0" xfId="39" applyNumberFormat="1" applyFont="1" applyFill="1" applyBorder="1" applyAlignment="1" applyProtection="1">
      <alignment vertical="center" wrapText="1"/>
      <protection locked="0"/>
    </xf>
    <xf numFmtId="0" fontId="39" fillId="0" borderId="0" xfId="0" applyNumberFormat="1" applyFont="1" applyFill="1" applyBorder="1" applyAlignment="1" applyProtection="1">
      <alignment vertical="top"/>
    </xf>
    <xf numFmtId="0" fontId="37" fillId="0" borderId="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Border="1" applyAlignment="1" applyProtection="1">
      <alignment horizontal="center" vertical="top"/>
    </xf>
    <xf numFmtId="0" fontId="37" fillId="0" borderId="15" xfId="0" applyNumberFormat="1" applyFont="1" applyFill="1" applyBorder="1" applyAlignment="1" applyProtection="1">
      <alignment horizontal="center" vertical="center"/>
    </xf>
    <xf numFmtId="0" fontId="37" fillId="0" borderId="11" xfId="0" applyNumberFormat="1" applyFont="1" applyFill="1" applyBorder="1" applyAlignment="1" applyProtection="1">
      <alignment horizontal="center" vertical="center"/>
    </xf>
    <xf numFmtId="0" fontId="37" fillId="0" borderId="16" xfId="0" applyNumberFormat="1" applyFont="1" applyFill="1" applyBorder="1" applyAlignment="1" applyProtection="1">
      <alignment horizontal="center" vertical="center" wrapText="1"/>
    </xf>
    <xf numFmtId="0" fontId="37" fillId="0" borderId="9" xfId="0" applyNumberFormat="1" applyFont="1" applyFill="1" applyBorder="1" applyAlignment="1" applyProtection="1">
      <alignment horizontal="center" vertical="center" wrapText="1"/>
    </xf>
    <xf numFmtId="49" fontId="4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6" xfId="0" applyFont="1" applyFill="1" applyBorder="1" applyAlignment="1" applyProtection="1">
      <alignment horizontal="center" vertical="center"/>
      <protection locked="0"/>
    </xf>
  </cellXfs>
  <cellStyles count="42">
    <cellStyle name="Normal_meresha_07" xfId="2"/>
    <cellStyle name="Ввід 2" xfId="3"/>
    <cellStyle name="Ввод " xfId="4"/>
    <cellStyle name="Добре" xfId="5"/>
    <cellStyle name="Заголовок 1 2" xfId="6"/>
    <cellStyle name="Заголовок 2 2" xfId="7"/>
    <cellStyle name="Заголовок 3 2" xfId="8"/>
    <cellStyle name="Заголовок 4 2" xfId="9"/>
    <cellStyle name="Звичайний" xfId="0" builtinId="0"/>
    <cellStyle name="Звичайний 10" xfId="10"/>
    <cellStyle name="Звичайний 11" xfId="11"/>
    <cellStyle name="Звичайний 12" xfId="12"/>
    <cellStyle name="Звичайний 13" xfId="13"/>
    <cellStyle name="Звичайний 14" xfId="14"/>
    <cellStyle name="Звичайний 15" xfId="15"/>
    <cellStyle name="Звичайний 16" xfId="16"/>
    <cellStyle name="Звичайний 17" xfId="17"/>
    <cellStyle name="Звичайний 18" xfId="18"/>
    <cellStyle name="Звичайний 19" xfId="19"/>
    <cellStyle name="Звичайний 2" xfId="20"/>
    <cellStyle name="Звичайний 20" xfId="21"/>
    <cellStyle name="Звичайний 21" xfId="1"/>
    <cellStyle name="Звичайний 3" xfId="22"/>
    <cellStyle name="Звичайний 4" xfId="23"/>
    <cellStyle name="Звичайний 5" xfId="24"/>
    <cellStyle name="Звичайний 6" xfId="25"/>
    <cellStyle name="Звичайний 7" xfId="26"/>
    <cellStyle name="Звичайний 8" xfId="27"/>
    <cellStyle name="Звичайний 9" xfId="28"/>
    <cellStyle name="Зв'язана клітинка 2" xfId="29"/>
    <cellStyle name="Контрольна клітинка 2" xfId="30"/>
    <cellStyle name="Контрольная ячейка" xfId="31"/>
    <cellStyle name="Назва 2" xfId="32"/>
    <cellStyle name="Название" xfId="33"/>
    <cellStyle name="Обычный 2" xfId="34"/>
    <cellStyle name="Обычный_дод.1" xfId="35"/>
    <cellStyle name="Обычный_Додаток №1" xfId="36"/>
    <cellStyle name="Связанная ячейка" xfId="37"/>
    <cellStyle name="Середній" xfId="38"/>
    <cellStyle name="Стиль 1" xfId="39"/>
    <cellStyle name="Текст попередження 2" xfId="40"/>
    <cellStyle name="Текст предупреждения" xfId="4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38" zoomScale="60" zoomScaleNormal="60" workbookViewId="0">
      <selection activeCell="H57" sqref="H57"/>
    </sheetView>
  </sheetViews>
  <sheetFormatPr defaultRowHeight="15" x14ac:dyDescent="0.25"/>
  <cols>
    <col min="1" max="1" width="16.42578125" customWidth="1"/>
    <col min="2" max="2" width="98.5703125" customWidth="1"/>
    <col min="3" max="3" width="26.28515625" customWidth="1"/>
    <col min="4" max="4" width="28.140625" customWidth="1"/>
    <col min="5" max="5" width="0" hidden="1" customWidth="1"/>
    <col min="6" max="6" width="16.42578125" customWidth="1"/>
    <col min="7" max="7" width="24.28515625" customWidth="1"/>
    <col min="8" max="8" width="23.7109375" customWidth="1"/>
    <col min="9" max="9" width="18.140625" customWidth="1"/>
    <col min="10" max="10" width="26.42578125" customWidth="1"/>
  </cols>
  <sheetData>
    <row r="1" spans="1:10" ht="20.25" x14ac:dyDescent="0.25">
      <c r="A1" s="134"/>
      <c r="B1" s="134"/>
      <c r="C1" s="135" t="s">
        <v>0</v>
      </c>
      <c r="D1" s="135"/>
      <c r="E1" s="135"/>
      <c r="F1" s="135"/>
      <c r="G1" s="135"/>
      <c r="H1" s="135"/>
      <c r="I1" s="135"/>
      <c r="J1" s="135"/>
    </row>
    <row r="2" spans="1:10" ht="20.25" x14ac:dyDescent="0.25">
      <c r="A2" s="134"/>
      <c r="B2" s="134"/>
      <c r="C2" s="135" t="s">
        <v>1</v>
      </c>
      <c r="D2" s="135"/>
      <c r="E2" s="135"/>
      <c r="F2" s="135"/>
      <c r="G2" s="135"/>
      <c r="H2" s="135"/>
      <c r="I2" s="135"/>
      <c r="J2" s="135"/>
    </row>
    <row r="3" spans="1:10" ht="20.25" x14ac:dyDescent="0.25">
      <c r="A3" s="134"/>
      <c r="B3" s="134"/>
      <c r="C3" s="135" t="s">
        <v>131</v>
      </c>
      <c r="D3" s="135"/>
      <c r="E3" s="135"/>
      <c r="F3" s="135"/>
      <c r="G3" s="135"/>
      <c r="H3" s="135"/>
      <c r="I3" s="135"/>
      <c r="J3" s="135"/>
    </row>
    <row r="4" spans="1:10" ht="20.25" x14ac:dyDescent="0.25">
      <c r="A4" s="73"/>
      <c r="B4" s="73"/>
      <c r="C4" s="74"/>
      <c r="D4" s="74"/>
      <c r="E4" s="74"/>
      <c r="F4" s="74"/>
      <c r="G4" s="74"/>
      <c r="H4" s="74"/>
      <c r="I4" s="74"/>
      <c r="J4" s="74"/>
    </row>
    <row r="5" spans="1:10" ht="20.25" x14ac:dyDescent="0.25">
      <c r="A5" s="127" t="s">
        <v>132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ht="21" thickBot="1" x14ac:dyDescent="0.3">
      <c r="A6" s="5"/>
      <c r="B6" s="5"/>
      <c r="C6" s="5"/>
      <c r="D6" s="5"/>
      <c r="E6" s="5"/>
      <c r="F6" s="5"/>
      <c r="G6" s="6"/>
      <c r="H6" s="5"/>
      <c r="I6" s="7" t="s">
        <v>2</v>
      </c>
      <c r="J6" s="5"/>
    </row>
    <row r="7" spans="1:10" ht="20.25" x14ac:dyDescent="0.25">
      <c r="A7" s="128" t="s">
        <v>3</v>
      </c>
      <c r="B7" s="130" t="s">
        <v>4</v>
      </c>
      <c r="C7" s="132" t="s">
        <v>5</v>
      </c>
      <c r="D7" s="132"/>
      <c r="E7" s="132"/>
      <c r="F7" s="132"/>
      <c r="G7" s="133" t="s">
        <v>6</v>
      </c>
      <c r="H7" s="133"/>
      <c r="I7" s="133"/>
      <c r="J7" s="8"/>
    </row>
    <row r="8" spans="1:10" ht="222.75" x14ac:dyDescent="0.25">
      <c r="A8" s="129"/>
      <c r="B8" s="131"/>
      <c r="C8" s="59" t="s">
        <v>7</v>
      </c>
      <c r="D8" s="59" t="s">
        <v>8</v>
      </c>
      <c r="E8" s="59" t="s">
        <v>9</v>
      </c>
      <c r="F8" s="59" t="s">
        <v>10</v>
      </c>
      <c r="G8" s="59" t="s">
        <v>11</v>
      </c>
      <c r="H8" s="59" t="s">
        <v>12</v>
      </c>
      <c r="I8" s="59" t="s">
        <v>13</v>
      </c>
      <c r="J8" s="10" t="s">
        <v>14</v>
      </c>
    </row>
    <row r="9" spans="1:10" ht="20.25" x14ac:dyDescent="0.25">
      <c r="A9" s="11">
        <v>10000000</v>
      </c>
      <c r="B9" s="12" t="s">
        <v>15</v>
      </c>
      <c r="C9" s="13">
        <f t="shared" ref="C9:J9" si="0">SUM(C10,C14,C19,C20,C21,C13)</f>
        <v>20300200</v>
      </c>
      <c r="D9" s="13">
        <f t="shared" si="0"/>
        <v>20964318.069999997</v>
      </c>
      <c r="E9" s="13">
        <f t="shared" si="0"/>
        <v>256.60000000000002</v>
      </c>
      <c r="F9" s="20">
        <f>D9/C9*100</f>
        <v>103.27148535482407</v>
      </c>
      <c r="G9" s="13">
        <f t="shared" si="0"/>
        <v>20000</v>
      </c>
      <c r="H9" s="13">
        <f t="shared" si="0"/>
        <v>43010.45</v>
      </c>
      <c r="I9" s="13">
        <f t="shared" si="0"/>
        <v>215.05224999999996</v>
      </c>
      <c r="J9" s="13">
        <f t="shared" si="0"/>
        <v>21007328.519999996</v>
      </c>
    </row>
    <row r="10" spans="1:10" ht="40.5" x14ac:dyDescent="0.25">
      <c r="A10" s="11">
        <v>11000000</v>
      </c>
      <c r="B10" s="18" t="s">
        <v>16</v>
      </c>
      <c r="C10" s="13">
        <f>SUM(C11:C12)</f>
        <v>14102000</v>
      </c>
      <c r="D10" s="13">
        <f>SUM(D11:D12)</f>
        <v>13479720.640000001</v>
      </c>
      <c r="E10" s="14">
        <v>88.2</v>
      </c>
      <c r="F10" s="15">
        <f t="shared" ref="F10:F40" si="1">D10/C10*100</f>
        <v>95.587297120975762</v>
      </c>
      <c r="G10" s="13"/>
      <c r="H10" s="13"/>
      <c r="I10" s="15"/>
      <c r="J10" s="16">
        <f t="shared" ref="J10:J40" si="2">SUM(D10,H10)</f>
        <v>13479720.640000001</v>
      </c>
    </row>
    <row r="11" spans="1:10" ht="20.25" x14ac:dyDescent="0.25">
      <c r="A11" s="11">
        <v>11010000</v>
      </c>
      <c r="B11" s="12" t="s">
        <v>17</v>
      </c>
      <c r="C11" s="13">
        <v>14100000</v>
      </c>
      <c r="D11" s="13">
        <v>13479720.640000001</v>
      </c>
      <c r="E11" s="20">
        <v>106.6</v>
      </c>
      <c r="F11" s="15">
        <f t="shared" si="1"/>
        <v>95.600855602836887</v>
      </c>
      <c r="G11" s="13"/>
      <c r="H11" s="13"/>
      <c r="I11" s="15"/>
      <c r="J11" s="16">
        <f t="shared" si="2"/>
        <v>13479720.640000001</v>
      </c>
    </row>
    <row r="12" spans="1:10" ht="42" customHeight="1" x14ac:dyDescent="0.25">
      <c r="A12" s="11">
        <v>11020000</v>
      </c>
      <c r="B12" s="12" t="s">
        <v>18</v>
      </c>
      <c r="C12" s="13">
        <v>2000</v>
      </c>
      <c r="D12" s="13">
        <v>0</v>
      </c>
      <c r="E12" s="20">
        <v>80.7</v>
      </c>
      <c r="F12" s="15">
        <f t="shared" si="1"/>
        <v>0</v>
      </c>
      <c r="G12" s="13"/>
      <c r="H12" s="13"/>
      <c r="I12" s="15"/>
      <c r="J12" s="16">
        <f t="shared" si="2"/>
        <v>0</v>
      </c>
    </row>
    <row r="13" spans="1:10" ht="20.25" x14ac:dyDescent="0.25">
      <c r="A13" s="21" t="s">
        <v>25</v>
      </c>
      <c r="B13" s="18" t="s">
        <v>26</v>
      </c>
      <c r="C13" s="13">
        <v>27200</v>
      </c>
      <c r="D13" s="13">
        <v>43787.64</v>
      </c>
      <c r="E13" s="20"/>
      <c r="F13" s="15">
        <f>D13/C13*100</f>
        <v>160.98397058823528</v>
      </c>
      <c r="G13" s="13"/>
      <c r="H13" s="13"/>
      <c r="I13" s="15"/>
      <c r="J13" s="16">
        <f t="shared" si="2"/>
        <v>43787.64</v>
      </c>
    </row>
    <row r="14" spans="1:10" ht="20.25" x14ac:dyDescent="0.25">
      <c r="A14" s="21" t="s">
        <v>27</v>
      </c>
      <c r="B14" s="23" t="s">
        <v>28</v>
      </c>
      <c r="C14" s="13">
        <f>SUM(C15:C18)</f>
        <v>5551000</v>
      </c>
      <c r="D14" s="13">
        <f>SUM(D15:D18)</f>
        <v>6807785.1899999995</v>
      </c>
      <c r="E14" s="20">
        <v>168.4</v>
      </c>
      <c r="F14" s="15">
        <f t="shared" si="1"/>
        <v>122.64069879301024</v>
      </c>
      <c r="G14" s="13"/>
      <c r="H14" s="13"/>
      <c r="I14" s="15"/>
      <c r="J14" s="16">
        <f t="shared" si="2"/>
        <v>6807785.1899999995</v>
      </c>
    </row>
    <row r="15" spans="1:10" ht="40.5" x14ac:dyDescent="0.25">
      <c r="A15" s="11" t="s">
        <v>29</v>
      </c>
      <c r="B15" s="18" t="s">
        <v>30</v>
      </c>
      <c r="C15" s="13">
        <v>369000</v>
      </c>
      <c r="D15" s="13">
        <v>701300.39</v>
      </c>
      <c r="E15" s="20"/>
      <c r="F15" s="15">
        <f t="shared" si="1"/>
        <v>190.05430623306233</v>
      </c>
      <c r="G15" s="13"/>
      <c r="H15" s="13"/>
      <c r="I15" s="15"/>
      <c r="J15" s="16">
        <f t="shared" si="2"/>
        <v>701300.39</v>
      </c>
    </row>
    <row r="16" spans="1:10" ht="40.5" x14ac:dyDescent="0.25">
      <c r="A16" s="11" t="s">
        <v>31</v>
      </c>
      <c r="B16" s="18" t="s">
        <v>32</v>
      </c>
      <c r="C16" s="13">
        <v>1407000</v>
      </c>
      <c r="D16" s="13">
        <v>1998341.84</v>
      </c>
      <c r="E16" s="20"/>
      <c r="F16" s="15">
        <f t="shared" si="1"/>
        <v>142.02856005685857</v>
      </c>
      <c r="G16" s="13"/>
      <c r="H16" s="13"/>
      <c r="I16" s="15"/>
      <c r="J16" s="16">
        <f t="shared" si="2"/>
        <v>1998341.84</v>
      </c>
    </row>
    <row r="17" spans="1:10" ht="40.5" x14ac:dyDescent="0.25">
      <c r="A17" s="11" t="s">
        <v>37</v>
      </c>
      <c r="B17" s="18" t="s">
        <v>38</v>
      </c>
      <c r="C17" s="13">
        <v>2825000</v>
      </c>
      <c r="D17" s="13">
        <v>3068242.8</v>
      </c>
      <c r="E17" s="20"/>
      <c r="F17" s="15">
        <f t="shared" si="1"/>
        <v>108.61036460176992</v>
      </c>
      <c r="G17" s="13"/>
      <c r="H17" s="13"/>
      <c r="I17" s="15"/>
      <c r="J17" s="16">
        <f t="shared" si="2"/>
        <v>3068242.8</v>
      </c>
    </row>
    <row r="18" spans="1:10" ht="60.75" x14ac:dyDescent="0.25">
      <c r="A18" s="11">
        <v>18050500</v>
      </c>
      <c r="B18" s="18" t="s">
        <v>39</v>
      </c>
      <c r="C18" s="13">
        <v>950000</v>
      </c>
      <c r="D18" s="13">
        <v>1039900.16</v>
      </c>
      <c r="E18" s="20"/>
      <c r="F18" s="15">
        <f t="shared" si="1"/>
        <v>109.46317473684211</v>
      </c>
      <c r="G18" s="13"/>
      <c r="H18" s="13"/>
      <c r="I18" s="15"/>
      <c r="J18" s="16">
        <f t="shared" si="2"/>
        <v>1039900.16</v>
      </c>
    </row>
    <row r="19" spans="1:10" ht="40.5" x14ac:dyDescent="0.25">
      <c r="A19" s="11">
        <v>14040000</v>
      </c>
      <c r="B19" s="58" t="s">
        <v>41</v>
      </c>
      <c r="C19" s="13">
        <v>120000</v>
      </c>
      <c r="D19" s="13">
        <v>161017.79</v>
      </c>
      <c r="E19" s="20"/>
      <c r="F19" s="15">
        <f t="shared" si="1"/>
        <v>134.18149166666666</v>
      </c>
      <c r="G19" s="13"/>
      <c r="H19" s="13"/>
      <c r="I19" s="15"/>
      <c r="J19" s="16">
        <f t="shared" si="2"/>
        <v>161017.79</v>
      </c>
    </row>
    <row r="20" spans="1:10" ht="40.5" x14ac:dyDescent="0.25">
      <c r="A20" s="11" t="s">
        <v>42</v>
      </c>
      <c r="B20" s="58" t="s">
        <v>43</v>
      </c>
      <c r="C20" s="13">
        <v>500000</v>
      </c>
      <c r="D20" s="13">
        <v>472006.81</v>
      </c>
      <c r="E20" s="20"/>
      <c r="F20" s="15">
        <f t="shared" si="1"/>
        <v>94.401362000000006</v>
      </c>
      <c r="G20" s="13"/>
      <c r="H20" s="13"/>
      <c r="I20" s="15"/>
      <c r="J20" s="16">
        <f t="shared" si="2"/>
        <v>472006.81</v>
      </c>
    </row>
    <row r="21" spans="1:10" ht="20.25" x14ac:dyDescent="0.25">
      <c r="A21" s="11">
        <v>19010000</v>
      </c>
      <c r="B21" s="58" t="s">
        <v>44</v>
      </c>
      <c r="C21" s="13"/>
      <c r="D21" s="13"/>
      <c r="E21" s="20"/>
      <c r="F21" s="15"/>
      <c r="G21" s="13">
        <v>20000</v>
      </c>
      <c r="H21" s="13">
        <v>43010.45</v>
      </c>
      <c r="I21" s="15">
        <f>H21/G21*100</f>
        <v>215.05224999999996</v>
      </c>
      <c r="J21" s="16">
        <f t="shared" si="2"/>
        <v>43010.45</v>
      </c>
    </row>
    <row r="22" spans="1:10" ht="20.25" x14ac:dyDescent="0.25">
      <c r="A22" s="21" t="s">
        <v>45</v>
      </c>
      <c r="B22" s="12" t="s">
        <v>46</v>
      </c>
      <c r="C22" s="13">
        <f>C23+C27+C28</f>
        <v>227100</v>
      </c>
      <c r="D22" s="13">
        <f>D24+D27+D28+D30</f>
        <v>170798.91999999998</v>
      </c>
      <c r="E22" s="13" t="e">
        <f>SUM(E23,#REF!,E24,E26,E28)</f>
        <v>#REF!</v>
      </c>
      <c r="F22" s="15">
        <f t="shared" si="1"/>
        <v>75.208683399383531</v>
      </c>
      <c r="G22" s="13">
        <f>SUM(G30,G32)</f>
        <v>500000</v>
      </c>
      <c r="H22" s="13">
        <f>SUM(H30,H29,H32)</f>
        <v>286366.40000000002</v>
      </c>
      <c r="I22" s="15">
        <f>H22/G22*100</f>
        <v>57.273280000000007</v>
      </c>
      <c r="J22" s="16">
        <f t="shared" si="2"/>
        <v>457165.32</v>
      </c>
    </row>
    <row r="23" spans="1:10" ht="60.75" x14ac:dyDescent="0.25">
      <c r="A23" s="21" t="s">
        <v>47</v>
      </c>
      <c r="B23" s="3" t="s">
        <v>48</v>
      </c>
      <c r="C23" s="13">
        <v>2000</v>
      </c>
      <c r="D23" s="13">
        <v>0</v>
      </c>
      <c r="E23" s="20">
        <v>31.3</v>
      </c>
      <c r="F23" s="15">
        <f t="shared" si="1"/>
        <v>0</v>
      </c>
      <c r="G23" s="13"/>
      <c r="H23" s="13"/>
      <c r="I23" s="15"/>
      <c r="J23" s="16">
        <f t="shared" si="2"/>
        <v>0</v>
      </c>
    </row>
    <row r="24" spans="1:10" ht="20.25" x14ac:dyDescent="0.25">
      <c r="A24" s="21" t="s">
        <v>49</v>
      </c>
      <c r="B24" s="18" t="s">
        <v>50</v>
      </c>
      <c r="C24" s="13">
        <v>0</v>
      </c>
      <c r="D24" s="13">
        <v>2662.34</v>
      </c>
      <c r="E24" s="14">
        <v>110.4</v>
      </c>
      <c r="F24" s="15"/>
      <c r="G24" s="13"/>
      <c r="H24" s="13"/>
      <c r="I24" s="15"/>
      <c r="J24" s="16">
        <f t="shared" si="2"/>
        <v>2662.34</v>
      </c>
    </row>
    <row r="25" spans="1:10" ht="20.25" x14ac:dyDescent="0.25">
      <c r="A25" s="21" t="s">
        <v>55</v>
      </c>
      <c r="B25" s="18" t="s">
        <v>56</v>
      </c>
      <c r="C25" s="13">
        <v>0</v>
      </c>
      <c r="D25" s="13">
        <v>1615</v>
      </c>
      <c r="E25" s="20"/>
      <c r="F25" s="15"/>
      <c r="G25" s="13"/>
      <c r="H25" s="13"/>
      <c r="I25" s="15"/>
      <c r="J25" s="16">
        <f t="shared" si="2"/>
        <v>1615</v>
      </c>
    </row>
    <row r="26" spans="1:10" ht="40.5" x14ac:dyDescent="0.25">
      <c r="A26" s="21" t="s">
        <v>59</v>
      </c>
      <c r="B26" s="18" t="s">
        <v>60</v>
      </c>
      <c r="C26" s="13">
        <f>SUM(C27,C28)</f>
        <v>225100</v>
      </c>
      <c r="D26" s="13">
        <f>SUM(D27,D28)</f>
        <v>164297.72</v>
      </c>
      <c r="E26" s="14">
        <v>98.9</v>
      </c>
      <c r="F26" s="15">
        <f t="shared" si="1"/>
        <v>72.988769435806304</v>
      </c>
      <c r="G26" s="13"/>
      <c r="H26" s="13"/>
      <c r="I26" s="15"/>
      <c r="J26" s="16">
        <f t="shared" si="2"/>
        <v>164297.72</v>
      </c>
    </row>
    <row r="27" spans="1:10" ht="20.25" x14ac:dyDescent="0.25">
      <c r="A27" s="21" t="s">
        <v>61</v>
      </c>
      <c r="B27" s="18" t="s">
        <v>62</v>
      </c>
      <c r="C27" s="13">
        <v>220000</v>
      </c>
      <c r="D27" s="13">
        <v>161150</v>
      </c>
      <c r="E27" s="14"/>
      <c r="F27" s="15">
        <f t="shared" si="1"/>
        <v>73.25</v>
      </c>
      <c r="G27" s="13"/>
      <c r="H27" s="13"/>
      <c r="I27" s="15"/>
      <c r="J27" s="16">
        <f t="shared" si="2"/>
        <v>161150</v>
      </c>
    </row>
    <row r="28" spans="1:10" ht="20.25" x14ac:dyDescent="0.25">
      <c r="A28" s="21" t="s">
        <v>65</v>
      </c>
      <c r="B28" s="18" t="s">
        <v>66</v>
      </c>
      <c r="C28" s="13">
        <v>5100</v>
      </c>
      <c r="D28" s="13">
        <v>3147.72</v>
      </c>
      <c r="E28" s="20">
        <v>85</v>
      </c>
      <c r="F28" s="15">
        <f t="shared" si="1"/>
        <v>61.72</v>
      </c>
      <c r="G28" s="13"/>
      <c r="H28" s="13"/>
      <c r="I28" s="15"/>
      <c r="J28" s="16">
        <f t="shared" si="2"/>
        <v>3147.72</v>
      </c>
    </row>
    <row r="29" spans="1:10" ht="40.5" x14ac:dyDescent="0.25">
      <c r="A29" s="21" t="s">
        <v>67</v>
      </c>
      <c r="B29" s="18" t="s">
        <v>68</v>
      </c>
      <c r="C29" s="13"/>
      <c r="D29" s="13"/>
      <c r="E29" s="20"/>
      <c r="F29" s="15"/>
      <c r="G29" s="13"/>
      <c r="H29" s="13">
        <v>-15645.6</v>
      </c>
      <c r="I29" s="15"/>
      <c r="J29" s="16">
        <f t="shared" si="2"/>
        <v>-15645.6</v>
      </c>
    </row>
    <row r="30" spans="1:10" ht="20.25" x14ac:dyDescent="0.25">
      <c r="A30" s="21" t="s">
        <v>69</v>
      </c>
      <c r="B30" s="18" t="s">
        <v>70</v>
      </c>
      <c r="C30" s="13">
        <f>SUM(C31:C31)</f>
        <v>0</v>
      </c>
      <c r="D30" s="13">
        <f>SUM(D31:D31)</f>
        <v>3838.86</v>
      </c>
      <c r="E30" s="20">
        <v>585.9</v>
      </c>
      <c r="F30" s="15"/>
      <c r="G30" s="13">
        <f>SUM(G31:G31)</f>
        <v>0</v>
      </c>
      <c r="H30" s="13">
        <f>SUM(H31:H31)</f>
        <v>0</v>
      </c>
      <c r="I30" s="15">
        <f>0</f>
        <v>0</v>
      </c>
      <c r="J30" s="16">
        <f t="shared" si="2"/>
        <v>3838.86</v>
      </c>
    </row>
    <row r="31" spans="1:10" ht="101.25" x14ac:dyDescent="0.25">
      <c r="A31" s="11" t="s">
        <v>71</v>
      </c>
      <c r="B31" s="18" t="s">
        <v>72</v>
      </c>
      <c r="C31" s="13">
        <v>0</v>
      </c>
      <c r="D31" s="13">
        <v>3838.86</v>
      </c>
      <c r="E31" s="20"/>
      <c r="F31" s="15"/>
      <c r="G31" s="13"/>
      <c r="H31" s="13"/>
      <c r="I31" s="15"/>
      <c r="J31" s="16">
        <f t="shared" si="2"/>
        <v>3838.86</v>
      </c>
    </row>
    <row r="32" spans="1:10" ht="20.25" x14ac:dyDescent="0.25">
      <c r="A32" s="21" t="s">
        <v>74</v>
      </c>
      <c r="B32" s="18" t="s">
        <v>75</v>
      </c>
      <c r="C32" s="13"/>
      <c r="D32" s="13"/>
      <c r="E32" s="20"/>
      <c r="F32" s="15"/>
      <c r="G32" s="13">
        <v>500000</v>
      </c>
      <c r="H32" s="13">
        <v>302012</v>
      </c>
      <c r="I32" s="15">
        <f>H32/G32*100</f>
        <v>60.4024</v>
      </c>
      <c r="J32" s="16">
        <f t="shared" si="2"/>
        <v>302012</v>
      </c>
    </row>
    <row r="33" spans="1:10" ht="20.25" x14ac:dyDescent="0.25">
      <c r="A33" s="21"/>
      <c r="B33" s="18" t="s">
        <v>82</v>
      </c>
      <c r="C33" s="24">
        <f>SUM(C9,C22,)</f>
        <v>20527300</v>
      </c>
      <c r="D33" s="24">
        <f t="shared" ref="D33:J33" si="3">SUM(D9,D22,)</f>
        <v>21135116.989999998</v>
      </c>
      <c r="E33" s="24" t="e">
        <f t="shared" si="3"/>
        <v>#REF!</v>
      </c>
      <c r="F33" s="24">
        <f t="shared" si="3"/>
        <v>178.4801687542076</v>
      </c>
      <c r="G33" s="24">
        <f t="shared" si="3"/>
        <v>520000</v>
      </c>
      <c r="H33" s="24">
        <f t="shared" si="3"/>
        <v>329376.85000000003</v>
      </c>
      <c r="I33" s="24">
        <f t="shared" si="3"/>
        <v>272.32552999999996</v>
      </c>
      <c r="J33" s="24">
        <f t="shared" si="3"/>
        <v>21464493.839999996</v>
      </c>
    </row>
    <row r="34" spans="1:10" ht="20.25" x14ac:dyDescent="0.25">
      <c r="A34" s="21" t="s">
        <v>83</v>
      </c>
      <c r="B34" s="18" t="s">
        <v>84</v>
      </c>
      <c r="C34" s="24">
        <f>SUM(C35,C36,C37,C40)</f>
        <v>13394629</v>
      </c>
      <c r="D34" s="24">
        <f>SUM(D35,D36,D37,D40)</f>
        <v>13384107</v>
      </c>
      <c r="E34" s="25"/>
      <c r="F34" s="15">
        <f t="shared" si="1"/>
        <v>99.92144612590613</v>
      </c>
      <c r="G34" s="24">
        <v>1114300</v>
      </c>
      <c r="H34" s="24">
        <v>1114300</v>
      </c>
      <c r="I34" s="15">
        <f>H34/G34*100</f>
        <v>100</v>
      </c>
      <c r="J34" s="27">
        <f t="shared" si="2"/>
        <v>14498407</v>
      </c>
    </row>
    <row r="35" spans="1:10" ht="20.25" x14ac:dyDescent="0.25">
      <c r="A35" s="21" t="s">
        <v>85</v>
      </c>
      <c r="B35" s="18" t="s">
        <v>86</v>
      </c>
      <c r="C35" s="24">
        <v>1219500</v>
      </c>
      <c r="D35" s="24">
        <v>1219500</v>
      </c>
      <c r="E35" s="25"/>
      <c r="F35" s="15">
        <f>D35/C35*100</f>
        <v>100</v>
      </c>
      <c r="G35" s="24"/>
      <c r="H35" s="24"/>
      <c r="I35" s="15"/>
      <c r="J35" s="27">
        <f>D35+H35</f>
        <v>1219500</v>
      </c>
    </row>
    <row r="36" spans="1:10" ht="60.75" x14ac:dyDescent="0.25">
      <c r="A36" s="21" t="s">
        <v>87</v>
      </c>
      <c r="B36" s="12" t="s">
        <v>88</v>
      </c>
      <c r="C36" s="13">
        <v>713900</v>
      </c>
      <c r="D36" s="13">
        <v>713900</v>
      </c>
      <c r="E36" s="14"/>
      <c r="F36" s="15">
        <f t="shared" si="1"/>
        <v>100</v>
      </c>
      <c r="G36" s="13"/>
      <c r="H36" s="13"/>
      <c r="I36" s="15"/>
      <c r="J36" s="16">
        <f t="shared" si="2"/>
        <v>713900</v>
      </c>
    </row>
    <row r="37" spans="1:10" ht="20.25" x14ac:dyDescent="0.25">
      <c r="A37" s="28" t="s">
        <v>89</v>
      </c>
      <c r="B37" s="29" t="s">
        <v>90</v>
      </c>
      <c r="C37" s="30">
        <f>SUM(C38:C39)</f>
        <v>11221200</v>
      </c>
      <c r="D37" s="30">
        <f>SUM(D38:D39)</f>
        <v>11212857</v>
      </c>
      <c r="E37" s="31">
        <f>SUM(E41:E43)</f>
        <v>43.4</v>
      </c>
      <c r="F37" s="15">
        <f t="shared" si="1"/>
        <v>99.925649663137634</v>
      </c>
      <c r="G37" s="30"/>
      <c r="H37" s="30"/>
      <c r="I37" s="15"/>
      <c r="J37" s="32">
        <f t="shared" si="2"/>
        <v>11212857</v>
      </c>
    </row>
    <row r="38" spans="1:10" ht="20.25" x14ac:dyDescent="0.25">
      <c r="A38" s="21" t="s">
        <v>91</v>
      </c>
      <c r="B38" s="18" t="s">
        <v>92</v>
      </c>
      <c r="C38" s="13">
        <v>10417900</v>
      </c>
      <c r="D38" s="13">
        <v>10417900</v>
      </c>
      <c r="E38" s="14"/>
      <c r="F38" s="15">
        <f t="shared" si="1"/>
        <v>100</v>
      </c>
      <c r="G38" s="13"/>
      <c r="H38" s="13"/>
      <c r="I38" s="15"/>
      <c r="J38" s="16">
        <f t="shared" si="2"/>
        <v>10417900</v>
      </c>
    </row>
    <row r="39" spans="1:10" ht="20.25" x14ac:dyDescent="0.25">
      <c r="A39" s="21" t="s">
        <v>93</v>
      </c>
      <c r="B39" s="18" t="s">
        <v>94</v>
      </c>
      <c r="C39" s="13">
        <v>803300</v>
      </c>
      <c r="D39" s="13">
        <v>794957</v>
      </c>
      <c r="E39" s="14"/>
      <c r="F39" s="15">
        <f t="shared" si="1"/>
        <v>98.9614091871032</v>
      </c>
      <c r="G39" s="13"/>
      <c r="H39" s="13"/>
      <c r="I39" s="15"/>
      <c r="J39" s="16">
        <f t="shared" si="2"/>
        <v>794957</v>
      </c>
    </row>
    <row r="40" spans="1:10" ht="40.5" x14ac:dyDescent="0.25">
      <c r="A40" s="21" t="s">
        <v>95</v>
      </c>
      <c r="B40" s="23" t="s">
        <v>96</v>
      </c>
      <c r="C40" s="30">
        <f>SUM(C41:C43)</f>
        <v>240029</v>
      </c>
      <c r="D40" s="30">
        <f>SUM(D41:D43)</f>
        <v>237850</v>
      </c>
      <c r="E40" s="31"/>
      <c r="F40" s="15">
        <f t="shared" si="1"/>
        <v>99.092193026675943</v>
      </c>
      <c r="G40" s="30">
        <v>114300</v>
      </c>
      <c r="H40" s="30">
        <v>114300</v>
      </c>
      <c r="I40" s="15">
        <f>H40/G40*100</f>
        <v>100</v>
      </c>
      <c r="J40" s="32">
        <f t="shared" si="2"/>
        <v>352150</v>
      </c>
    </row>
    <row r="41" spans="1:10" ht="40.5" x14ac:dyDescent="0.25">
      <c r="A41" s="21" t="s">
        <v>99</v>
      </c>
      <c r="B41" s="18" t="s">
        <v>100</v>
      </c>
      <c r="C41" s="13"/>
      <c r="D41" s="13"/>
      <c r="E41" s="14"/>
      <c r="F41" s="15"/>
      <c r="G41" s="13">
        <v>114300</v>
      </c>
      <c r="H41" s="13">
        <v>114300</v>
      </c>
      <c r="I41" s="15">
        <f>H41/G41*100</f>
        <v>100</v>
      </c>
      <c r="J41" s="16">
        <f>H41+D41</f>
        <v>114300</v>
      </c>
    </row>
    <row r="42" spans="1:10" ht="60.75" x14ac:dyDescent="0.25">
      <c r="A42" s="21" t="s">
        <v>103</v>
      </c>
      <c r="B42" s="18" t="s">
        <v>104</v>
      </c>
      <c r="C42" s="13">
        <v>240029</v>
      </c>
      <c r="D42" s="13">
        <v>237850</v>
      </c>
      <c r="E42" s="14"/>
      <c r="F42" s="15">
        <f t="shared" ref="F42:F44" si="4">D42/C42*100</f>
        <v>99.092193026675943</v>
      </c>
      <c r="G42" s="13"/>
      <c r="H42" s="13"/>
      <c r="I42" s="15"/>
      <c r="J42" s="16">
        <f t="shared" ref="J42:J43" si="5">SUM(D42,H42)</f>
        <v>237850</v>
      </c>
    </row>
    <row r="43" spans="1:10" ht="21" thickBot="1" x14ac:dyDescent="0.3">
      <c r="A43" s="61" t="s">
        <v>105</v>
      </c>
      <c r="B43" s="62" t="s">
        <v>106</v>
      </c>
      <c r="C43" s="63"/>
      <c r="D43" s="63"/>
      <c r="E43" s="64">
        <v>43.4</v>
      </c>
      <c r="F43" s="65"/>
      <c r="G43" s="63">
        <v>1000000</v>
      </c>
      <c r="H43" s="63">
        <v>1000000</v>
      </c>
      <c r="I43" s="65">
        <f>H43/G43*100</f>
        <v>100</v>
      </c>
      <c r="J43" s="66">
        <f t="shared" si="5"/>
        <v>1000000</v>
      </c>
    </row>
    <row r="44" spans="1:10" ht="21" thickBot="1" x14ac:dyDescent="0.3">
      <c r="A44" s="67"/>
      <c r="B44" s="68" t="s">
        <v>107</v>
      </c>
      <c r="C44" s="69">
        <f>SUM(C33+C34)</f>
        <v>33921929</v>
      </c>
      <c r="D44" s="69">
        <f>SUM(D33+D34)</f>
        <v>34519223.989999995</v>
      </c>
      <c r="E44" s="70">
        <v>93.8</v>
      </c>
      <c r="F44" s="71">
        <f t="shared" si="4"/>
        <v>101.76079311409441</v>
      </c>
      <c r="G44" s="69">
        <f>SUM(G33,G34)</f>
        <v>1634300</v>
      </c>
      <c r="H44" s="69">
        <f>SUM(H33,H34)</f>
        <v>1443676.85</v>
      </c>
      <c r="I44" s="71">
        <f>H44/G44*100</f>
        <v>88.336098023618675</v>
      </c>
      <c r="J44" s="72">
        <f>SUM(D44,H44)</f>
        <v>35962900.839999996</v>
      </c>
    </row>
    <row r="46" spans="1:10" ht="54.75" customHeight="1" x14ac:dyDescent="0.25"/>
    <row r="47" spans="1:10" ht="27.75" x14ac:dyDescent="0.4">
      <c r="B47" s="75" t="s">
        <v>146</v>
      </c>
    </row>
    <row r="48" spans="1:10" ht="68.25" customHeight="1" x14ac:dyDescent="0.4">
      <c r="B48" s="75"/>
    </row>
    <row r="49" spans="2:2" ht="27.75" x14ac:dyDescent="0.4">
      <c r="B49" s="75" t="s">
        <v>147</v>
      </c>
    </row>
  </sheetData>
  <mergeCells count="11">
    <mergeCell ref="A1:B1"/>
    <mergeCell ref="C1:J1"/>
    <mergeCell ref="A2:B2"/>
    <mergeCell ref="C2:J2"/>
    <mergeCell ref="A3:B3"/>
    <mergeCell ref="C3:J3"/>
    <mergeCell ref="A5:J5"/>
    <mergeCell ref="A7:A8"/>
    <mergeCell ref="B7:B8"/>
    <mergeCell ref="C7:F7"/>
    <mergeCell ref="G7:I7"/>
  </mergeCells>
  <hyperlinks>
    <hyperlink ref="B10" location="_ftn1" display="_ftn1"/>
    <hyperlink ref="E10" location="_ftn1" display="_ftn1"/>
    <hyperlink ref="B19" location="_ftn1" display="_ftn1"/>
    <hyperlink ref="B43" location="_ftn1" display="_ftn1"/>
    <hyperlink ref="B44" location="_ftn1" display="_ftn1"/>
    <hyperlink ref="B27" location="_ftn1" display="_ftn1"/>
    <hyperlink ref="B26" location="_ftn1" display="_ftn1"/>
  </hyperlink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8" zoomScale="55" zoomScaleNormal="55" workbookViewId="0">
      <selection activeCell="I54" sqref="I54"/>
    </sheetView>
  </sheetViews>
  <sheetFormatPr defaultRowHeight="15" x14ac:dyDescent="0.25"/>
  <cols>
    <col min="1" max="1" width="16.42578125" customWidth="1"/>
    <col min="2" max="2" width="98.5703125" customWidth="1"/>
    <col min="3" max="3" width="26.28515625" customWidth="1"/>
    <col min="4" max="4" width="28.140625" customWidth="1"/>
    <col min="5" max="5" width="0" hidden="1" customWidth="1"/>
    <col min="6" max="6" width="18.28515625" customWidth="1"/>
    <col min="7" max="7" width="24.28515625" customWidth="1"/>
    <col min="8" max="8" width="23.7109375" customWidth="1"/>
    <col min="9" max="9" width="18.140625" customWidth="1"/>
    <col min="10" max="10" width="26.42578125" customWidth="1"/>
  </cols>
  <sheetData>
    <row r="1" spans="1:10" ht="20.25" x14ac:dyDescent="0.25">
      <c r="A1" s="134"/>
      <c r="B1" s="134"/>
      <c r="C1" s="135" t="s">
        <v>0</v>
      </c>
      <c r="D1" s="135"/>
      <c r="E1" s="135"/>
      <c r="F1" s="135"/>
      <c r="G1" s="135"/>
      <c r="H1" s="135"/>
      <c r="I1" s="135"/>
      <c r="J1" s="135"/>
    </row>
    <row r="2" spans="1:10" ht="20.25" x14ac:dyDescent="0.25">
      <c r="A2" s="134"/>
      <c r="B2" s="134"/>
      <c r="C2" s="135" t="s">
        <v>1</v>
      </c>
      <c r="D2" s="135"/>
      <c r="E2" s="135"/>
      <c r="F2" s="135"/>
      <c r="G2" s="135"/>
      <c r="H2" s="135"/>
      <c r="I2" s="135"/>
      <c r="J2" s="135"/>
    </row>
    <row r="3" spans="1:10" ht="20.25" x14ac:dyDescent="0.25">
      <c r="A3" s="134"/>
      <c r="B3" s="134"/>
      <c r="C3" s="135" t="s">
        <v>129</v>
      </c>
      <c r="D3" s="135"/>
      <c r="E3" s="135"/>
      <c r="F3" s="135"/>
      <c r="G3" s="135"/>
      <c r="H3" s="135"/>
      <c r="I3" s="135"/>
      <c r="J3" s="135"/>
    </row>
    <row r="4" spans="1:10" ht="20.25" x14ac:dyDescent="0.25">
      <c r="A4" s="127" t="s">
        <v>142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21" thickBot="1" x14ac:dyDescent="0.3">
      <c r="A5" s="5"/>
      <c r="B5" s="5"/>
      <c r="C5" s="5"/>
      <c r="D5" s="5"/>
      <c r="E5" s="5"/>
      <c r="F5" s="5"/>
      <c r="G5" s="6"/>
      <c r="H5" s="5"/>
      <c r="I5" s="7" t="s">
        <v>2</v>
      </c>
      <c r="J5" s="5"/>
    </row>
    <row r="6" spans="1:10" ht="20.25" x14ac:dyDescent="0.25">
      <c r="A6" s="128" t="s">
        <v>3</v>
      </c>
      <c r="B6" s="130" t="s">
        <v>4</v>
      </c>
      <c r="C6" s="132" t="s">
        <v>5</v>
      </c>
      <c r="D6" s="132"/>
      <c r="E6" s="132"/>
      <c r="F6" s="132"/>
      <c r="G6" s="133" t="s">
        <v>6</v>
      </c>
      <c r="H6" s="133"/>
      <c r="I6" s="133"/>
      <c r="J6" s="8"/>
    </row>
    <row r="7" spans="1:10" ht="222.75" x14ac:dyDescent="0.25">
      <c r="A7" s="129"/>
      <c r="B7" s="131"/>
      <c r="C7" s="60" t="s">
        <v>7</v>
      </c>
      <c r="D7" s="60" t="s">
        <v>8</v>
      </c>
      <c r="E7" s="60" t="s">
        <v>9</v>
      </c>
      <c r="F7" s="60" t="s">
        <v>10</v>
      </c>
      <c r="G7" s="60" t="s">
        <v>11</v>
      </c>
      <c r="H7" s="60" t="s">
        <v>12</v>
      </c>
      <c r="I7" s="60" t="s">
        <v>13</v>
      </c>
      <c r="J7" s="10" t="s">
        <v>14</v>
      </c>
    </row>
    <row r="8" spans="1:10" ht="20.25" x14ac:dyDescent="0.25">
      <c r="A8" s="11">
        <v>10000000</v>
      </c>
      <c r="B8" s="12" t="s">
        <v>15</v>
      </c>
      <c r="C8" s="13">
        <f>SUM(C9,C12,C17,C18,C19,C11)</f>
        <v>17933755</v>
      </c>
      <c r="D8" s="13">
        <f>SUM(D9,D11,D12,D17,D18)</f>
        <v>19422419.32</v>
      </c>
      <c r="E8" s="14">
        <v>91.8</v>
      </c>
      <c r="F8" s="15">
        <f>D8/C8*100</f>
        <v>108.30090697681551</v>
      </c>
      <c r="G8" s="13">
        <f>SUM(G19)</f>
        <v>2000</v>
      </c>
      <c r="H8" s="13">
        <f>SUM(H19)</f>
        <v>3016.45</v>
      </c>
      <c r="I8" s="15">
        <f>H8/G8*100</f>
        <v>150.82249999999999</v>
      </c>
      <c r="J8" s="16">
        <f t="shared" ref="J8:J42" si="0">SUM(D8,H8)</f>
        <v>19425435.77</v>
      </c>
    </row>
    <row r="9" spans="1:10" ht="40.5" x14ac:dyDescent="0.25">
      <c r="A9" s="11">
        <v>11000000</v>
      </c>
      <c r="B9" s="18" t="s">
        <v>16</v>
      </c>
      <c r="C9" s="13">
        <f>SUM(C10:C10)</f>
        <v>7638800</v>
      </c>
      <c r="D9" s="13">
        <f>SUM(D10:D10)</f>
        <v>8147975.4100000001</v>
      </c>
      <c r="E9" s="14">
        <v>88.2</v>
      </c>
      <c r="F9" s="15">
        <f t="shared" ref="F9:F42" si="1">D9/C9*100</f>
        <v>106.66564656752368</v>
      </c>
      <c r="G9" s="13"/>
      <c r="H9" s="13"/>
      <c r="I9" s="15"/>
      <c r="J9" s="16">
        <f t="shared" si="0"/>
        <v>8147975.4100000001</v>
      </c>
    </row>
    <row r="10" spans="1:10" ht="20.25" x14ac:dyDescent="0.25">
      <c r="A10" s="11">
        <v>11010000</v>
      </c>
      <c r="B10" s="12" t="s">
        <v>17</v>
      </c>
      <c r="C10" s="13">
        <v>7638800</v>
      </c>
      <c r="D10" s="13">
        <v>8147975.4100000001</v>
      </c>
      <c r="E10" s="20">
        <v>106.6</v>
      </c>
      <c r="F10" s="15">
        <f t="shared" si="1"/>
        <v>106.66564656752368</v>
      </c>
      <c r="G10" s="13"/>
      <c r="H10" s="13"/>
      <c r="I10" s="15"/>
      <c r="J10" s="16">
        <f t="shared" si="0"/>
        <v>8147975.4100000001</v>
      </c>
    </row>
    <row r="11" spans="1:10" ht="20.25" x14ac:dyDescent="0.25">
      <c r="A11" s="21" t="s">
        <v>112</v>
      </c>
      <c r="B11" s="18" t="s">
        <v>26</v>
      </c>
      <c r="C11" s="13">
        <v>4200</v>
      </c>
      <c r="D11" s="13">
        <v>5734.48</v>
      </c>
      <c r="E11" s="20"/>
      <c r="F11" s="15">
        <f t="shared" si="1"/>
        <v>136.5352380952381</v>
      </c>
      <c r="G11" s="13"/>
      <c r="H11" s="13"/>
      <c r="I11" s="15"/>
      <c r="J11" s="16">
        <f t="shared" si="0"/>
        <v>5734.48</v>
      </c>
    </row>
    <row r="12" spans="1:10" ht="20.25" x14ac:dyDescent="0.25">
      <c r="A12" s="21" t="s">
        <v>27</v>
      </c>
      <c r="B12" s="23" t="s">
        <v>117</v>
      </c>
      <c r="C12" s="13">
        <v>6164400</v>
      </c>
      <c r="D12" s="13">
        <v>5859817.4900000002</v>
      </c>
      <c r="E12" s="20">
        <v>168.4</v>
      </c>
      <c r="F12" s="15">
        <f t="shared" si="1"/>
        <v>95.059008013756412</v>
      </c>
      <c r="G12" s="13"/>
      <c r="H12" s="13"/>
      <c r="I12" s="15"/>
      <c r="J12" s="16">
        <f t="shared" si="0"/>
        <v>5859817.4900000002</v>
      </c>
    </row>
    <row r="13" spans="1:10" ht="40.5" x14ac:dyDescent="0.25">
      <c r="A13" s="11" t="s">
        <v>29</v>
      </c>
      <c r="B13" s="18" t="s">
        <v>30</v>
      </c>
      <c r="C13" s="13">
        <v>1007400</v>
      </c>
      <c r="D13" s="13">
        <v>929530.54</v>
      </c>
      <c r="E13" s="20"/>
      <c r="F13" s="15">
        <f t="shared" si="1"/>
        <v>92.270254119515599</v>
      </c>
      <c r="G13" s="13"/>
      <c r="H13" s="13"/>
      <c r="I13" s="15"/>
      <c r="J13" s="16">
        <f t="shared" si="0"/>
        <v>929530.54</v>
      </c>
    </row>
    <row r="14" spans="1:10" ht="40.5" x14ac:dyDescent="0.25">
      <c r="A14" s="11" t="s">
        <v>31</v>
      </c>
      <c r="B14" s="18" t="s">
        <v>32</v>
      </c>
      <c r="C14" s="13">
        <v>1345800</v>
      </c>
      <c r="D14" s="13">
        <v>1425485.43</v>
      </c>
      <c r="E14" s="20"/>
      <c r="F14" s="15">
        <f t="shared" si="1"/>
        <v>105.92104547481051</v>
      </c>
      <c r="G14" s="13"/>
      <c r="H14" s="13"/>
      <c r="I14" s="15"/>
      <c r="J14" s="16">
        <f t="shared" si="0"/>
        <v>1425485.43</v>
      </c>
    </row>
    <row r="15" spans="1:10" ht="20.25" x14ac:dyDescent="0.25">
      <c r="A15" s="21" t="s">
        <v>33</v>
      </c>
      <c r="B15" s="18" t="s">
        <v>34</v>
      </c>
      <c r="C15" s="13">
        <v>43700</v>
      </c>
      <c r="D15" s="13">
        <v>25000</v>
      </c>
      <c r="E15" s="20"/>
      <c r="F15" s="15">
        <f t="shared" si="1"/>
        <v>57.208237986270028</v>
      </c>
      <c r="G15" s="13"/>
      <c r="H15" s="13"/>
      <c r="I15" s="15"/>
      <c r="J15" s="16">
        <f t="shared" si="0"/>
        <v>25000</v>
      </c>
    </row>
    <row r="16" spans="1:10" ht="40.5" x14ac:dyDescent="0.25">
      <c r="A16" s="11" t="s">
        <v>37</v>
      </c>
      <c r="B16" s="18" t="s">
        <v>38</v>
      </c>
      <c r="C16" s="13">
        <v>3767500</v>
      </c>
      <c r="D16" s="13">
        <v>3479801.52</v>
      </c>
      <c r="E16" s="20"/>
      <c r="F16" s="15">
        <f t="shared" si="1"/>
        <v>92.363676708692765</v>
      </c>
      <c r="G16" s="13"/>
      <c r="H16" s="13"/>
      <c r="I16" s="15"/>
      <c r="J16" s="16">
        <f t="shared" si="0"/>
        <v>3479801.52</v>
      </c>
    </row>
    <row r="17" spans="1:10" ht="40.5" x14ac:dyDescent="0.25">
      <c r="A17" s="11">
        <v>14040000</v>
      </c>
      <c r="B17" s="58" t="s">
        <v>41</v>
      </c>
      <c r="C17" s="13">
        <v>280000</v>
      </c>
      <c r="D17" s="13">
        <v>308613.98</v>
      </c>
      <c r="E17" s="20"/>
      <c r="F17" s="15">
        <f t="shared" si="1"/>
        <v>110.21927857142857</v>
      </c>
      <c r="G17" s="13"/>
      <c r="H17" s="13"/>
      <c r="I17" s="15"/>
      <c r="J17" s="16">
        <f t="shared" si="0"/>
        <v>308613.98</v>
      </c>
    </row>
    <row r="18" spans="1:10" ht="40.5" x14ac:dyDescent="0.25">
      <c r="A18" s="11" t="s">
        <v>42</v>
      </c>
      <c r="B18" s="58" t="s">
        <v>43</v>
      </c>
      <c r="C18" s="13">
        <v>3846355</v>
      </c>
      <c r="D18" s="13">
        <v>5100277.96</v>
      </c>
      <c r="E18" s="20"/>
      <c r="F18" s="15">
        <f t="shared" si="1"/>
        <v>132.60029196473025</v>
      </c>
      <c r="G18" s="13"/>
      <c r="H18" s="13"/>
      <c r="I18" s="15"/>
      <c r="J18" s="16">
        <f t="shared" si="0"/>
        <v>5100277.96</v>
      </c>
    </row>
    <row r="19" spans="1:10" ht="20.25" x14ac:dyDescent="0.25">
      <c r="A19" s="11">
        <v>19010000</v>
      </c>
      <c r="B19" s="58" t="s">
        <v>44</v>
      </c>
      <c r="C19" s="13"/>
      <c r="D19" s="13"/>
      <c r="E19" s="20"/>
      <c r="F19" s="15"/>
      <c r="G19" s="13">
        <v>2000</v>
      </c>
      <c r="H19" s="13">
        <v>3016.45</v>
      </c>
      <c r="I19" s="15">
        <f>H19/G19*100</f>
        <v>150.82249999999999</v>
      </c>
      <c r="J19" s="16">
        <f t="shared" si="0"/>
        <v>3016.45</v>
      </c>
    </row>
    <row r="20" spans="1:10" ht="20.25" x14ac:dyDescent="0.25">
      <c r="A20" s="21" t="s">
        <v>45</v>
      </c>
      <c r="B20" s="12" t="s">
        <v>46</v>
      </c>
      <c r="C20" s="13">
        <f>SUM(C21,C24,,C28)</f>
        <v>252500</v>
      </c>
      <c r="D20" s="13">
        <f>SUM(D21,D24,D28)</f>
        <v>163086.86000000002</v>
      </c>
      <c r="E20" s="13" t="e">
        <f>SUM(#REF!,#REF!,E21,E24,E26)</f>
        <v>#REF!</v>
      </c>
      <c r="F20" s="15">
        <f t="shared" si="1"/>
        <v>64.588855445544553</v>
      </c>
      <c r="G20" s="13">
        <f>SUM(G28,G32)</f>
        <v>194500</v>
      </c>
      <c r="H20" s="13">
        <f>SUM(H28,H27,H32)</f>
        <v>479189.82999999996</v>
      </c>
      <c r="I20" s="15">
        <f>H20/G20*100</f>
        <v>246.37009254498713</v>
      </c>
      <c r="J20" s="16">
        <f t="shared" si="0"/>
        <v>642276.68999999994</v>
      </c>
    </row>
    <row r="21" spans="1:10" ht="20.25" x14ac:dyDescent="0.25">
      <c r="A21" s="21" t="s">
        <v>49</v>
      </c>
      <c r="B21" s="18" t="s">
        <v>50</v>
      </c>
      <c r="C21" s="13"/>
      <c r="D21" s="13">
        <v>24737</v>
      </c>
      <c r="E21" s="14">
        <v>110.4</v>
      </c>
      <c r="F21" s="15"/>
      <c r="G21" s="13"/>
      <c r="H21" s="13"/>
      <c r="I21" s="15"/>
      <c r="J21" s="16">
        <f t="shared" si="0"/>
        <v>24737</v>
      </c>
    </row>
    <row r="22" spans="1:10" ht="60.75" x14ac:dyDescent="0.25">
      <c r="A22" s="11" t="s">
        <v>53</v>
      </c>
      <c r="B22" s="18" t="s">
        <v>54</v>
      </c>
      <c r="C22" s="13"/>
      <c r="D22" s="13">
        <v>16900</v>
      </c>
      <c r="E22" s="20">
        <v>83.8</v>
      </c>
      <c r="F22" s="15"/>
      <c r="G22" s="13"/>
      <c r="H22" s="13"/>
      <c r="I22" s="15"/>
      <c r="J22" s="16">
        <f t="shared" si="0"/>
        <v>16900</v>
      </c>
    </row>
    <row r="23" spans="1:10" ht="20.25" x14ac:dyDescent="0.25">
      <c r="A23" s="21" t="s">
        <v>55</v>
      </c>
      <c r="B23" s="18" t="s">
        <v>56</v>
      </c>
      <c r="C23" s="13"/>
      <c r="D23" s="13">
        <v>7837</v>
      </c>
      <c r="E23" s="20"/>
      <c r="F23" s="15"/>
      <c r="G23" s="13"/>
      <c r="H23" s="13"/>
      <c r="I23" s="15"/>
      <c r="J23" s="16">
        <f t="shared" si="0"/>
        <v>7837</v>
      </c>
    </row>
    <row r="24" spans="1:10" ht="40.5" x14ac:dyDescent="0.25">
      <c r="A24" s="21" t="s">
        <v>59</v>
      </c>
      <c r="B24" s="18" t="s">
        <v>60</v>
      </c>
      <c r="C24" s="13">
        <f>SUM(C25:C26)</f>
        <v>252500</v>
      </c>
      <c r="D24" s="13">
        <f>SUM(D25:D26)</f>
        <v>135290.17000000001</v>
      </c>
      <c r="E24" s="14">
        <v>98.9</v>
      </c>
      <c r="F24" s="15">
        <f t="shared" si="1"/>
        <v>53.580265346534659</v>
      </c>
      <c r="G24" s="13"/>
      <c r="H24" s="13"/>
      <c r="I24" s="15"/>
      <c r="J24" s="16">
        <f t="shared" si="0"/>
        <v>135290.17000000001</v>
      </c>
    </row>
    <row r="25" spans="1:10" ht="20.25" x14ac:dyDescent="0.25">
      <c r="A25" s="21" t="s">
        <v>61</v>
      </c>
      <c r="B25" s="18" t="s">
        <v>62</v>
      </c>
      <c r="C25" s="13">
        <v>249600</v>
      </c>
      <c r="D25" s="13">
        <v>133226.16</v>
      </c>
      <c r="E25" s="14"/>
      <c r="F25" s="15">
        <f t="shared" si="1"/>
        <v>53.375865384615381</v>
      </c>
      <c r="G25" s="13"/>
      <c r="H25" s="13"/>
      <c r="I25" s="15"/>
      <c r="J25" s="16">
        <f t="shared" si="0"/>
        <v>133226.16</v>
      </c>
    </row>
    <row r="26" spans="1:10" ht="20.25" x14ac:dyDescent="0.25">
      <c r="A26" s="21" t="s">
        <v>65</v>
      </c>
      <c r="B26" s="18" t="s">
        <v>66</v>
      </c>
      <c r="C26" s="13">
        <v>2900</v>
      </c>
      <c r="D26" s="13">
        <v>2064.0100000000002</v>
      </c>
      <c r="E26" s="20">
        <v>85</v>
      </c>
      <c r="F26" s="15">
        <f t="shared" si="1"/>
        <v>71.172758620689663</v>
      </c>
      <c r="G26" s="13"/>
      <c r="H26" s="13"/>
      <c r="I26" s="15"/>
      <c r="J26" s="16">
        <f t="shared" si="0"/>
        <v>2064.0100000000002</v>
      </c>
    </row>
    <row r="27" spans="1:10" ht="40.5" x14ac:dyDescent="0.25">
      <c r="A27" s="21" t="s">
        <v>67</v>
      </c>
      <c r="B27" s="18" t="s">
        <v>68</v>
      </c>
      <c r="C27" s="13"/>
      <c r="D27" s="13"/>
      <c r="E27" s="20"/>
      <c r="F27" s="15"/>
      <c r="G27" s="13"/>
      <c r="H27" s="13">
        <v>10765.5</v>
      </c>
      <c r="I27" s="15"/>
      <c r="J27" s="16">
        <f t="shared" si="0"/>
        <v>10765.5</v>
      </c>
    </row>
    <row r="28" spans="1:10" ht="20.25" x14ac:dyDescent="0.25">
      <c r="A28" s="21" t="s">
        <v>69</v>
      </c>
      <c r="B28" s="18" t="s">
        <v>70</v>
      </c>
      <c r="C28" s="13"/>
      <c r="D28" s="13">
        <v>3059.69</v>
      </c>
      <c r="E28" s="20">
        <v>585.9</v>
      </c>
      <c r="F28" s="15"/>
      <c r="G28" s="13"/>
      <c r="H28" s="13">
        <v>61226.67</v>
      </c>
      <c r="I28" s="15"/>
      <c r="J28" s="16">
        <f t="shared" si="0"/>
        <v>64286.36</v>
      </c>
    </row>
    <row r="29" spans="1:10" ht="101.25" x14ac:dyDescent="0.25">
      <c r="A29" s="11" t="s">
        <v>71</v>
      </c>
      <c r="B29" s="18" t="s">
        <v>72</v>
      </c>
      <c r="C29" s="13"/>
      <c r="D29" s="13">
        <v>3059.69</v>
      </c>
      <c r="E29" s="20"/>
      <c r="F29" s="15"/>
      <c r="G29" s="13"/>
      <c r="H29" s="13">
        <v>127.5</v>
      </c>
      <c r="I29" s="15"/>
      <c r="J29" s="16">
        <f t="shared" si="0"/>
        <v>3187.19</v>
      </c>
    </row>
    <row r="30" spans="1:10" ht="60.75" x14ac:dyDescent="0.25">
      <c r="A30" s="11">
        <v>24062100</v>
      </c>
      <c r="B30" s="18" t="s">
        <v>118</v>
      </c>
      <c r="C30" s="13"/>
      <c r="D30" s="13"/>
      <c r="E30" s="20"/>
      <c r="F30" s="15"/>
      <c r="G30" s="13"/>
      <c r="H30" s="13">
        <v>127.5</v>
      </c>
      <c r="I30" s="15"/>
      <c r="J30" s="16">
        <f t="shared" si="0"/>
        <v>127.5</v>
      </c>
    </row>
    <row r="31" spans="1:10" ht="40.5" x14ac:dyDescent="0.25">
      <c r="A31" s="21" t="s">
        <v>130</v>
      </c>
      <c r="B31" s="18" t="s">
        <v>73</v>
      </c>
      <c r="C31" s="13"/>
      <c r="D31" s="13"/>
      <c r="E31" s="20"/>
      <c r="F31" s="15"/>
      <c r="G31" s="13"/>
      <c r="H31" s="13">
        <v>61099.17</v>
      </c>
      <c r="I31" s="15"/>
      <c r="J31" s="16">
        <f t="shared" si="0"/>
        <v>61099.17</v>
      </c>
    </row>
    <row r="32" spans="1:10" ht="20.25" x14ac:dyDescent="0.25">
      <c r="A32" s="21" t="s">
        <v>74</v>
      </c>
      <c r="B32" s="18" t="s">
        <v>75</v>
      </c>
      <c r="C32" s="13"/>
      <c r="D32" s="13"/>
      <c r="E32" s="20"/>
      <c r="F32" s="15"/>
      <c r="G32" s="13">
        <v>194500</v>
      </c>
      <c r="H32" s="13">
        <v>407197.66</v>
      </c>
      <c r="I32" s="15">
        <f>H32/G32*100</f>
        <v>209.35612339331618</v>
      </c>
      <c r="J32" s="16">
        <f t="shared" si="0"/>
        <v>407197.66</v>
      </c>
    </row>
    <row r="33" spans="1:10" ht="20.25" x14ac:dyDescent="0.25">
      <c r="A33" s="21" t="s">
        <v>76</v>
      </c>
      <c r="B33" s="18" t="s">
        <v>77</v>
      </c>
      <c r="C33" s="13"/>
      <c r="D33" s="13"/>
      <c r="E33" s="20"/>
      <c r="F33" s="15"/>
      <c r="G33" s="13">
        <f>SUM(G34:G34)</f>
        <v>0</v>
      </c>
      <c r="H33" s="13">
        <f>SUM(H34:H34)</f>
        <v>330666.8</v>
      </c>
      <c r="I33" s="15"/>
      <c r="J33" s="16">
        <f t="shared" si="0"/>
        <v>330666.8</v>
      </c>
    </row>
    <row r="34" spans="1:10" ht="20.25" x14ac:dyDescent="0.25">
      <c r="A34" s="21" t="s">
        <v>80</v>
      </c>
      <c r="B34" s="18" t="s">
        <v>81</v>
      </c>
      <c r="C34" s="13"/>
      <c r="D34" s="13"/>
      <c r="E34" s="20"/>
      <c r="F34" s="15"/>
      <c r="G34" s="13"/>
      <c r="H34" s="13">
        <v>330666.8</v>
      </c>
      <c r="I34" s="15"/>
      <c r="J34" s="16">
        <f t="shared" si="0"/>
        <v>330666.8</v>
      </c>
    </row>
    <row r="35" spans="1:10" ht="20.25" x14ac:dyDescent="0.25">
      <c r="A35" s="21"/>
      <c r="B35" s="18" t="s">
        <v>82</v>
      </c>
      <c r="C35" s="24">
        <f>SUM(C8,C20,C33)</f>
        <v>18186255</v>
      </c>
      <c r="D35" s="24">
        <f>SUM(D8,D20,D33)</f>
        <v>19585506.18</v>
      </c>
      <c r="E35" s="25">
        <v>92.2</v>
      </c>
      <c r="F35" s="15">
        <f t="shared" si="1"/>
        <v>107.69400396068349</v>
      </c>
      <c r="G35" s="24">
        <f>SUM(G8,G20,G33)</f>
        <v>196500</v>
      </c>
      <c r="H35" s="24">
        <f>SUM(H8,H20,H33)</f>
        <v>812873.08</v>
      </c>
      <c r="I35" s="15">
        <f>H35/G35*100</f>
        <v>413.67586768447831</v>
      </c>
      <c r="J35" s="27">
        <f t="shared" si="0"/>
        <v>20398379.259999998</v>
      </c>
    </row>
    <row r="36" spans="1:10" ht="20.25" x14ac:dyDescent="0.25">
      <c r="A36" s="21" t="s">
        <v>83</v>
      </c>
      <c r="B36" s="18" t="s">
        <v>84</v>
      </c>
      <c r="C36" s="24">
        <f>SUM(C38,C39,C42,C37)</f>
        <v>9840788</v>
      </c>
      <c r="D36" s="24">
        <f>SUM(D38,D39,D42,D37)</f>
        <v>9818279</v>
      </c>
      <c r="E36" s="25"/>
      <c r="F36" s="15">
        <f t="shared" si="1"/>
        <v>99.771268317130705</v>
      </c>
      <c r="G36" s="24"/>
      <c r="H36" s="24"/>
      <c r="I36" s="15"/>
      <c r="J36" s="27">
        <f t="shared" si="0"/>
        <v>9818279</v>
      </c>
    </row>
    <row r="37" spans="1:10" ht="20.25" x14ac:dyDescent="0.25">
      <c r="A37" s="21" t="s">
        <v>85</v>
      </c>
      <c r="B37" s="18" t="s">
        <v>86</v>
      </c>
      <c r="C37" s="24">
        <v>1888000</v>
      </c>
      <c r="D37" s="24">
        <v>1888000</v>
      </c>
      <c r="E37" s="25"/>
      <c r="F37" s="15"/>
      <c r="G37" s="24"/>
      <c r="H37" s="24"/>
      <c r="I37" s="15"/>
      <c r="J37" s="27"/>
    </row>
    <row r="38" spans="1:10" ht="60.75" x14ac:dyDescent="0.25">
      <c r="A38" s="21" t="s">
        <v>87</v>
      </c>
      <c r="B38" s="12" t="s">
        <v>88</v>
      </c>
      <c r="C38" s="13">
        <v>322000</v>
      </c>
      <c r="D38" s="13">
        <v>322000</v>
      </c>
      <c r="E38" s="14"/>
      <c r="F38" s="15">
        <f t="shared" si="1"/>
        <v>100</v>
      </c>
      <c r="G38" s="13"/>
      <c r="H38" s="13"/>
      <c r="I38" s="15"/>
      <c r="J38" s="16">
        <f t="shared" si="0"/>
        <v>322000</v>
      </c>
    </row>
    <row r="39" spans="1:10" ht="20.25" x14ac:dyDescent="0.25">
      <c r="A39" s="28" t="s">
        <v>89</v>
      </c>
      <c r="B39" s="29" t="s">
        <v>90</v>
      </c>
      <c r="C39" s="30">
        <f>SUM(C40:C41)</f>
        <v>7440000</v>
      </c>
      <c r="D39" s="30">
        <f>SUM(D40:D41)</f>
        <v>7431771</v>
      </c>
      <c r="E39" s="31">
        <f>SUM(E43:E44)</f>
        <v>0</v>
      </c>
      <c r="F39" s="15">
        <f t="shared" si="1"/>
        <v>99.889395161290324</v>
      </c>
      <c r="G39" s="30"/>
      <c r="H39" s="30"/>
      <c r="I39" s="15"/>
      <c r="J39" s="32">
        <f t="shared" si="0"/>
        <v>7431771</v>
      </c>
    </row>
    <row r="40" spans="1:10" ht="20.25" x14ac:dyDescent="0.25">
      <c r="A40" s="21" t="s">
        <v>91</v>
      </c>
      <c r="B40" s="18" t="s">
        <v>92</v>
      </c>
      <c r="C40" s="13">
        <v>6643600</v>
      </c>
      <c r="D40" s="13">
        <v>6643600</v>
      </c>
      <c r="E40" s="14"/>
      <c r="F40" s="15">
        <f t="shared" si="1"/>
        <v>100</v>
      </c>
      <c r="G40" s="13"/>
      <c r="H40" s="13"/>
      <c r="I40" s="15"/>
      <c r="J40" s="16">
        <f t="shared" si="0"/>
        <v>6643600</v>
      </c>
    </row>
    <row r="41" spans="1:10" ht="20.25" x14ac:dyDescent="0.25">
      <c r="A41" s="21" t="s">
        <v>93</v>
      </c>
      <c r="B41" s="18" t="s">
        <v>94</v>
      </c>
      <c r="C41" s="13">
        <v>796400</v>
      </c>
      <c r="D41" s="13">
        <v>788171</v>
      </c>
      <c r="E41" s="14"/>
      <c r="F41" s="15">
        <f t="shared" si="1"/>
        <v>98.966725263686598</v>
      </c>
      <c r="G41" s="13"/>
      <c r="H41" s="13"/>
      <c r="I41" s="15"/>
      <c r="J41" s="16">
        <f t="shared" si="0"/>
        <v>788171</v>
      </c>
    </row>
    <row r="42" spans="1:10" ht="40.5" x14ac:dyDescent="0.25">
      <c r="A42" s="21" t="s">
        <v>95</v>
      </c>
      <c r="B42" s="23" t="s">
        <v>96</v>
      </c>
      <c r="C42" s="30">
        <f>SUM(C43:C44)</f>
        <v>190788</v>
      </c>
      <c r="D42" s="30">
        <f>SUM(D43:D44)</f>
        <v>176508</v>
      </c>
      <c r="E42" s="31"/>
      <c r="F42" s="15">
        <f t="shared" si="1"/>
        <v>92.515252531605768</v>
      </c>
      <c r="G42" s="30"/>
      <c r="H42" s="30"/>
      <c r="I42" s="15"/>
      <c r="J42" s="32">
        <f t="shared" si="0"/>
        <v>176508</v>
      </c>
    </row>
    <row r="43" spans="1:10" ht="60.75" x14ac:dyDescent="0.25">
      <c r="A43" s="21" t="s">
        <v>101</v>
      </c>
      <c r="B43" s="18" t="s">
        <v>102</v>
      </c>
      <c r="C43" s="13">
        <v>21755</v>
      </c>
      <c r="D43" s="13">
        <v>7475</v>
      </c>
      <c r="E43" s="14"/>
      <c r="F43" s="15">
        <f>D43/C43*100</f>
        <v>34.359917260399911</v>
      </c>
      <c r="G43" s="13"/>
      <c r="H43" s="13"/>
      <c r="I43" s="15"/>
      <c r="J43" s="16">
        <f>SUM(D43,H43)</f>
        <v>7475</v>
      </c>
    </row>
    <row r="44" spans="1:10" ht="60.75" x14ac:dyDescent="0.25">
      <c r="A44" s="21" t="s">
        <v>103</v>
      </c>
      <c r="B44" s="18" t="s">
        <v>104</v>
      </c>
      <c r="C44" s="13">
        <v>169033</v>
      </c>
      <c r="D44" s="13">
        <v>169033</v>
      </c>
      <c r="E44" s="14"/>
      <c r="F44" s="15">
        <f>D44/C44*100</f>
        <v>100</v>
      </c>
      <c r="G44" s="13"/>
      <c r="H44" s="13"/>
      <c r="I44" s="15"/>
      <c r="J44" s="16">
        <f>SUM(D44,H44)</f>
        <v>169033</v>
      </c>
    </row>
    <row r="45" spans="1:10" ht="21" thickBot="1" x14ac:dyDescent="0.3">
      <c r="A45" s="33"/>
      <c r="B45" s="34" t="s">
        <v>107</v>
      </c>
      <c r="C45" s="35">
        <f>SUM(C35+C36)</f>
        <v>28027043</v>
      </c>
      <c r="D45" s="35">
        <f>SUM(D35+D36)</f>
        <v>29403785.18</v>
      </c>
      <c r="E45" s="36">
        <v>93.8</v>
      </c>
      <c r="F45" s="37">
        <f>D45/C45*100</f>
        <v>104.91219205679315</v>
      </c>
      <c r="G45" s="35">
        <f>SUM(G35,G36)</f>
        <v>196500</v>
      </c>
      <c r="H45" s="35">
        <f>SUM(H35,H36)</f>
        <v>812873.08</v>
      </c>
      <c r="I45" s="37">
        <f>H45/G45*100</f>
        <v>413.67586768447831</v>
      </c>
      <c r="J45" s="38">
        <f>SUM(D45,H45)</f>
        <v>30216658.259999998</v>
      </c>
    </row>
    <row r="47" spans="1:10" ht="75" customHeight="1" x14ac:dyDescent="0.25"/>
    <row r="48" spans="1:10" ht="27.75" x14ac:dyDescent="0.4">
      <c r="B48" s="75" t="s">
        <v>156</v>
      </c>
    </row>
    <row r="49" spans="2:2" ht="87.75" customHeight="1" x14ac:dyDescent="0.4">
      <c r="B49" s="75"/>
    </row>
    <row r="50" spans="2:2" ht="27.75" x14ac:dyDescent="0.4">
      <c r="B50" s="75" t="s">
        <v>157</v>
      </c>
    </row>
  </sheetData>
  <mergeCells count="11">
    <mergeCell ref="A1:B1"/>
    <mergeCell ref="C1:J1"/>
    <mergeCell ref="A2:B2"/>
    <mergeCell ref="C2:J2"/>
    <mergeCell ref="A3:B3"/>
    <mergeCell ref="C3:J3"/>
    <mergeCell ref="A4:J4"/>
    <mergeCell ref="A6:A7"/>
    <mergeCell ref="B6:B7"/>
    <mergeCell ref="C6:F6"/>
    <mergeCell ref="G6:I6"/>
  </mergeCells>
  <hyperlinks>
    <hyperlink ref="B9" location="_ftn1" display="_ftn1"/>
    <hyperlink ref="E9" location="_ftn1" display="_ftn1"/>
    <hyperlink ref="B34" location="_ftn1" display="_ftn1"/>
    <hyperlink ref="B17" location="_ftn1" display="_ftn1"/>
    <hyperlink ref="B45" location="_ftn1" display="_ftn1"/>
    <hyperlink ref="B25" location="_ftn1" display="_ftn1"/>
    <hyperlink ref="B24" location="_ftn1" display="_ftn1"/>
  </hyperlink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7" zoomScale="60" zoomScaleNormal="60" workbookViewId="0">
      <selection activeCell="C29" sqref="C29"/>
    </sheetView>
  </sheetViews>
  <sheetFormatPr defaultRowHeight="15" x14ac:dyDescent="0.25"/>
  <cols>
    <col min="1" max="1" width="16.42578125" customWidth="1"/>
    <col min="2" max="2" width="98.5703125" customWidth="1"/>
    <col min="3" max="3" width="26.28515625" customWidth="1"/>
    <col min="4" max="4" width="28.140625" customWidth="1"/>
    <col min="5" max="5" width="0" hidden="1" customWidth="1"/>
    <col min="6" max="6" width="21.5703125" customWidth="1"/>
    <col min="7" max="7" width="24.28515625" customWidth="1"/>
    <col min="8" max="8" width="23.7109375" customWidth="1"/>
    <col min="9" max="9" width="18.140625" customWidth="1"/>
    <col min="10" max="10" width="26.42578125" customWidth="1"/>
  </cols>
  <sheetData>
    <row r="1" spans="1:10" ht="20.25" x14ac:dyDescent="0.25">
      <c r="C1" s="135" t="s">
        <v>0</v>
      </c>
      <c r="D1" s="135"/>
      <c r="E1" s="135"/>
      <c r="F1" s="135"/>
      <c r="G1" s="135"/>
      <c r="H1" s="135"/>
      <c r="I1" s="135"/>
      <c r="J1" s="135"/>
    </row>
    <row r="2" spans="1:10" ht="20.25" x14ac:dyDescent="0.25">
      <c r="C2" s="135" t="s">
        <v>1</v>
      </c>
      <c r="D2" s="135"/>
      <c r="E2" s="135"/>
      <c r="F2" s="135"/>
      <c r="G2" s="135"/>
      <c r="H2" s="135"/>
      <c r="I2" s="135"/>
      <c r="J2" s="135"/>
    </row>
    <row r="3" spans="1:10" ht="20.25" x14ac:dyDescent="0.25">
      <c r="C3" s="135" t="s">
        <v>134</v>
      </c>
      <c r="D3" s="135"/>
      <c r="E3" s="135"/>
      <c r="F3" s="135"/>
      <c r="G3" s="135"/>
      <c r="H3" s="135"/>
      <c r="I3" s="135"/>
      <c r="J3" s="135"/>
    </row>
    <row r="4" spans="1:10" ht="20.25" x14ac:dyDescent="0.25">
      <c r="C4" s="74"/>
      <c r="D4" s="74"/>
      <c r="E4" s="74"/>
      <c r="F4" s="74"/>
      <c r="G4" s="74"/>
      <c r="H4" s="74"/>
      <c r="I4" s="74"/>
      <c r="J4" s="74"/>
    </row>
    <row r="5" spans="1:10" ht="20.25" x14ac:dyDescent="0.25">
      <c r="A5" s="127" t="s">
        <v>133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ht="21" thickBot="1" x14ac:dyDescent="0.3">
      <c r="A6" s="5"/>
      <c r="B6" s="5"/>
      <c r="C6" s="5"/>
      <c r="D6" s="5"/>
      <c r="E6" s="5"/>
      <c r="F6" s="5"/>
      <c r="G6" s="6"/>
      <c r="H6" s="5"/>
      <c r="I6" s="7" t="s">
        <v>2</v>
      </c>
      <c r="J6" s="5"/>
    </row>
    <row r="7" spans="1:10" ht="20.25" x14ac:dyDescent="0.25">
      <c r="A7" s="128" t="s">
        <v>3</v>
      </c>
      <c r="B7" s="130" t="s">
        <v>4</v>
      </c>
      <c r="C7" s="132" t="s">
        <v>5</v>
      </c>
      <c r="D7" s="132"/>
      <c r="E7" s="132"/>
      <c r="F7" s="132"/>
      <c r="G7" s="133" t="s">
        <v>6</v>
      </c>
      <c r="H7" s="133"/>
      <c r="I7" s="133"/>
      <c r="J7" s="8"/>
    </row>
    <row r="8" spans="1:10" ht="222.75" x14ac:dyDescent="0.25">
      <c r="A8" s="129"/>
      <c r="B8" s="131"/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10" t="s">
        <v>14</v>
      </c>
    </row>
    <row r="9" spans="1:10" ht="20.25" x14ac:dyDescent="0.25">
      <c r="A9" s="11">
        <v>10000000</v>
      </c>
      <c r="B9" s="12" t="s">
        <v>15</v>
      </c>
      <c r="C9" s="13">
        <f>SUM(C15,C10,C11)</f>
        <v>730930</v>
      </c>
      <c r="D9" s="13">
        <f>SUM(D15,D10,D11)</f>
        <v>853501.5</v>
      </c>
      <c r="E9" s="14">
        <v>91.8</v>
      </c>
      <c r="F9" s="15">
        <v>116.8</v>
      </c>
      <c r="G9" s="13"/>
      <c r="H9" s="13"/>
      <c r="I9" s="15"/>
      <c r="J9" s="13">
        <v>853501.5</v>
      </c>
    </row>
    <row r="10" spans="1:10" ht="20.25" x14ac:dyDescent="0.25">
      <c r="A10" s="21" t="s">
        <v>25</v>
      </c>
      <c r="B10" s="18" t="s">
        <v>26</v>
      </c>
      <c r="C10" s="13">
        <v>4720</v>
      </c>
      <c r="D10" s="13">
        <v>3918.75</v>
      </c>
      <c r="E10" s="20"/>
      <c r="F10" s="15">
        <v>83.02</v>
      </c>
      <c r="G10" s="13"/>
      <c r="H10" s="13"/>
      <c r="I10" s="15"/>
      <c r="J10" s="16">
        <f t="shared" ref="J10:J22" si="0">SUM(D10,H10)</f>
        <v>3918.75</v>
      </c>
    </row>
    <row r="11" spans="1:10" ht="20.25" x14ac:dyDescent="0.25">
      <c r="A11" s="21" t="s">
        <v>27</v>
      </c>
      <c r="B11" s="23" t="s">
        <v>28</v>
      </c>
      <c r="C11" s="13">
        <f>SUM(C12:C14)</f>
        <v>716490</v>
      </c>
      <c r="D11" s="13">
        <f>SUM(D12:D14)</f>
        <v>839649.75</v>
      </c>
      <c r="E11" s="20">
        <v>168.4</v>
      </c>
      <c r="F11" s="15">
        <f>D11/C11*100</f>
        <v>117.18931876229955</v>
      </c>
      <c r="G11" s="13"/>
      <c r="H11" s="13"/>
      <c r="I11" s="15"/>
      <c r="J11" s="13">
        <f>SUM(J12:J14)</f>
        <v>839649.75</v>
      </c>
    </row>
    <row r="12" spans="1:10" ht="40.5" x14ac:dyDescent="0.25">
      <c r="A12" s="11" t="s">
        <v>29</v>
      </c>
      <c r="B12" s="18" t="s">
        <v>30</v>
      </c>
      <c r="C12" s="13">
        <v>250</v>
      </c>
      <c r="D12" s="13">
        <v>1043.71</v>
      </c>
      <c r="E12" s="20"/>
      <c r="F12" s="15">
        <f>D12/C12*100</f>
        <v>417.48400000000004</v>
      </c>
      <c r="G12" s="13"/>
      <c r="H12" s="13"/>
      <c r="I12" s="15"/>
      <c r="J12" s="16">
        <f t="shared" si="0"/>
        <v>1043.71</v>
      </c>
    </row>
    <row r="13" spans="1:10" ht="40.5" x14ac:dyDescent="0.25">
      <c r="A13" s="11" t="s">
        <v>31</v>
      </c>
      <c r="B13" s="18" t="s">
        <v>32</v>
      </c>
      <c r="C13" s="13">
        <v>175470</v>
      </c>
      <c r="D13" s="13">
        <v>204920.91</v>
      </c>
      <c r="E13" s="20"/>
      <c r="F13" s="15">
        <f>D13/C13*100</f>
        <v>116.78401436142931</v>
      </c>
      <c r="G13" s="13"/>
      <c r="H13" s="13"/>
      <c r="I13" s="15"/>
      <c r="J13" s="16">
        <f t="shared" si="0"/>
        <v>204920.91</v>
      </c>
    </row>
    <row r="14" spans="1:10" ht="40.5" x14ac:dyDescent="0.25">
      <c r="A14" s="11" t="s">
        <v>37</v>
      </c>
      <c r="B14" s="18" t="s">
        <v>38</v>
      </c>
      <c r="C14" s="13">
        <v>540770</v>
      </c>
      <c r="D14" s="13">
        <v>633685.13</v>
      </c>
      <c r="E14" s="20"/>
      <c r="F14" s="15">
        <f>D14/C14*100</f>
        <v>117.18200528875494</v>
      </c>
      <c r="G14" s="13"/>
      <c r="H14" s="13"/>
      <c r="I14" s="15"/>
      <c r="J14" s="16">
        <f t="shared" si="0"/>
        <v>633685.13</v>
      </c>
    </row>
    <row r="15" spans="1:10" ht="40.5" x14ac:dyDescent="0.25">
      <c r="A15" s="11">
        <v>14040000</v>
      </c>
      <c r="B15" s="2" t="s">
        <v>41</v>
      </c>
      <c r="C15" s="13">
        <v>9720</v>
      </c>
      <c r="D15" s="13">
        <v>9933</v>
      </c>
      <c r="E15" s="20"/>
      <c r="F15" s="15">
        <f>D15/C15*100</f>
        <v>102.19135802469135</v>
      </c>
      <c r="G15" s="13"/>
      <c r="H15" s="13"/>
      <c r="I15" s="15"/>
      <c r="J15" s="16">
        <f t="shared" si="0"/>
        <v>9933</v>
      </c>
    </row>
    <row r="16" spans="1:10" ht="20.25" x14ac:dyDescent="0.25">
      <c r="A16" s="11">
        <v>19010000</v>
      </c>
      <c r="B16" s="2" t="s">
        <v>44</v>
      </c>
      <c r="C16" s="13"/>
      <c r="D16" s="13"/>
      <c r="E16" s="20"/>
      <c r="F16" s="15"/>
      <c r="G16" s="13">
        <v>180</v>
      </c>
      <c r="H16" s="13">
        <v>0</v>
      </c>
      <c r="I16" s="15"/>
      <c r="J16" s="16">
        <f t="shared" si="0"/>
        <v>0</v>
      </c>
    </row>
    <row r="17" spans="1:10" ht="20.25" x14ac:dyDescent="0.25">
      <c r="A17" s="21" t="s">
        <v>45</v>
      </c>
      <c r="B17" s="12" t="s">
        <v>46</v>
      </c>
      <c r="C17" s="13">
        <v>8779</v>
      </c>
      <c r="D17" s="13">
        <v>2753.63</v>
      </c>
      <c r="E17" s="13" t="e">
        <f>SUM(#REF!,#REF!,#REF!,#REF!,E20)</f>
        <v>#REF!</v>
      </c>
      <c r="F17" s="15">
        <v>31.4</v>
      </c>
      <c r="G17" s="13"/>
      <c r="H17" s="13"/>
      <c r="I17" s="15"/>
      <c r="J17" s="13">
        <v>2753.63</v>
      </c>
    </row>
    <row r="18" spans="1:10" ht="20.25" x14ac:dyDescent="0.25">
      <c r="A18" s="21" t="s">
        <v>55</v>
      </c>
      <c r="B18" s="18" t="s">
        <v>56</v>
      </c>
      <c r="C18" s="13">
        <v>7204</v>
      </c>
      <c r="D18" s="13">
        <v>1377</v>
      </c>
      <c r="E18" s="20"/>
      <c r="F18" s="15">
        <f>D18/C18*100</f>
        <v>19.114380899500276</v>
      </c>
      <c r="G18" s="13"/>
      <c r="H18" s="13"/>
      <c r="I18" s="15"/>
      <c r="J18" s="16">
        <f t="shared" si="0"/>
        <v>1377</v>
      </c>
    </row>
    <row r="19" spans="1:10" ht="20.25" x14ac:dyDescent="0.25">
      <c r="A19" s="21" t="s">
        <v>61</v>
      </c>
      <c r="B19" s="18" t="s">
        <v>62</v>
      </c>
      <c r="C19" s="13">
        <v>15</v>
      </c>
      <c r="D19" s="13"/>
      <c r="E19" s="14"/>
      <c r="F19" s="15"/>
      <c r="G19" s="13"/>
      <c r="H19" s="13"/>
      <c r="I19" s="15"/>
      <c r="J19" s="16">
        <f t="shared" si="0"/>
        <v>0</v>
      </c>
    </row>
    <row r="20" spans="1:10" ht="20.25" x14ac:dyDescent="0.25">
      <c r="A20" s="21" t="s">
        <v>65</v>
      </c>
      <c r="B20" s="18" t="s">
        <v>66</v>
      </c>
      <c r="C20" s="13">
        <v>1560</v>
      </c>
      <c r="D20" s="13">
        <v>1176.6300000000001</v>
      </c>
      <c r="E20" s="20">
        <v>85</v>
      </c>
      <c r="F20" s="15">
        <f>D20/C20*100</f>
        <v>75.425000000000011</v>
      </c>
      <c r="G20" s="13"/>
      <c r="H20" s="13"/>
      <c r="I20" s="15"/>
      <c r="J20" s="16">
        <f t="shared" si="0"/>
        <v>1176.6300000000001</v>
      </c>
    </row>
    <row r="21" spans="1:10" ht="20.25" x14ac:dyDescent="0.25">
      <c r="A21" s="21" t="s">
        <v>76</v>
      </c>
      <c r="B21" s="18" t="s">
        <v>77</v>
      </c>
      <c r="C21" s="13"/>
      <c r="D21" s="13">
        <v>200</v>
      </c>
      <c r="E21" s="20"/>
      <c r="F21" s="15"/>
      <c r="G21" s="13"/>
      <c r="H21" s="13"/>
      <c r="I21" s="15"/>
      <c r="J21" s="16">
        <f t="shared" si="0"/>
        <v>200</v>
      </c>
    </row>
    <row r="22" spans="1:10" ht="81" x14ac:dyDescent="0.25">
      <c r="A22" s="21" t="s">
        <v>78</v>
      </c>
      <c r="B22" s="18" t="s">
        <v>79</v>
      </c>
      <c r="C22" s="13"/>
      <c r="D22" s="13">
        <v>200</v>
      </c>
      <c r="E22" s="20"/>
      <c r="F22" s="15"/>
      <c r="G22" s="13"/>
      <c r="H22" s="13"/>
      <c r="I22" s="15"/>
      <c r="J22" s="16">
        <f t="shared" si="0"/>
        <v>200</v>
      </c>
    </row>
    <row r="23" spans="1:10" ht="21" thickBot="1" x14ac:dyDescent="0.3">
      <c r="A23" s="33"/>
      <c r="B23" s="34" t="s">
        <v>107</v>
      </c>
      <c r="C23" s="35">
        <f>SUM(C17,C9)</f>
        <v>739709</v>
      </c>
      <c r="D23" s="35">
        <f>SUM(D17,D9)</f>
        <v>856255.13</v>
      </c>
      <c r="E23" s="36">
        <v>93.8</v>
      </c>
      <c r="F23" s="37">
        <v>115.8</v>
      </c>
      <c r="G23" s="35">
        <v>180</v>
      </c>
      <c r="H23" s="35">
        <v>0</v>
      </c>
      <c r="I23" s="37"/>
      <c r="J23" s="35">
        <f>SUM(J17,J9)</f>
        <v>856255.13</v>
      </c>
    </row>
    <row r="25" spans="1:10" ht="58.5" customHeight="1" x14ac:dyDescent="0.25"/>
    <row r="26" spans="1:10" ht="27.75" x14ac:dyDescent="0.4">
      <c r="B26" s="75" t="s">
        <v>144</v>
      </c>
    </row>
    <row r="27" spans="1:10" ht="66.75" customHeight="1" x14ac:dyDescent="0.4">
      <c r="B27" s="75"/>
    </row>
    <row r="28" spans="1:10" ht="27.75" x14ac:dyDescent="0.4">
      <c r="B28" s="75" t="s">
        <v>145</v>
      </c>
    </row>
  </sheetData>
  <mergeCells count="8">
    <mergeCell ref="C1:J1"/>
    <mergeCell ref="C2:J2"/>
    <mergeCell ref="C3:J3"/>
    <mergeCell ref="A5:J5"/>
    <mergeCell ref="A7:A8"/>
    <mergeCell ref="B7:B8"/>
    <mergeCell ref="C7:F7"/>
    <mergeCell ref="G7:I7"/>
  </mergeCells>
  <hyperlinks>
    <hyperlink ref="B15" location="_ftn1" display="_ftn1"/>
    <hyperlink ref="B23" location="_ftn1" display="_ftn1"/>
    <hyperlink ref="B19" location="_ftn1" display="_ftn1"/>
    <hyperlink ref="B22" location="_ftn1" display="_ftn1"/>
  </hyperlink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opLeftCell="A10" zoomScale="55" zoomScaleNormal="55" workbookViewId="0">
      <selection activeCell="B33" sqref="B33"/>
    </sheetView>
  </sheetViews>
  <sheetFormatPr defaultRowHeight="12.75" x14ac:dyDescent="0.25"/>
  <cols>
    <col min="1" max="1" width="16.42578125" style="48" customWidth="1"/>
    <col min="2" max="2" width="98.5703125" style="48" customWidth="1"/>
    <col min="3" max="3" width="26.28515625" style="48" customWidth="1"/>
    <col min="4" max="4" width="28.140625" style="48" customWidth="1"/>
    <col min="5" max="5" width="13" style="48" hidden="1" customWidth="1"/>
    <col min="6" max="6" width="19.85546875" style="48" customWidth="1"/>
    <col min="7" max="7" width="24.28515625" style="48" customWidth="1"/>
    <col min="8" max="8" width="23.7109375" style="48" customWidth="1"/>
    <col min="9" max="9" width="18.140625" style="48" customWidth="1"/>
    <col min="10" max="10" width="26.42578125" style="48" customWidth="1"/>
    <col min="11" max="256" width="9.140625" style="4"/>
    <col min="257" max="257" width="16.42578125" style="4" customWidth="1"/>
    <col min="258" max="258" width="98.5703125" style="4" customWidth="1"/>
    <col min="259" max="259" width="26.28515625" style="4" customWidth="1"/>
    <col min="260" max="260" width="28.140625" style="4" customWidth="1"/>
    <col min="261" max="261" width="0" style="4" hidden="1" customWidth="1"/>
    <col min="262" max="262" width="19.85546875" style="4" customWidth="1"/>
    <col min="263" max="263" width="24.28515625" style="4" customWidth="1"/>
    <col min="264" max="264" width="23.7109375" style="4" customWidth="1"/>
    <col min="265" max="265" width="18.140625" style="4" customWidth="1"/>
    <col min="266" max="266" width="26.42578125" style="4" customWidth="1"/>
    <col min="267" max="512" width="9.140625" style="4"/>
    <col min="513" max="513" width="16.42578125" style="4" customWidth="1"/>
    <col min="514" max="514" width="98.5703125" style="4" customWidth="1"/>
    <col min="515" max="515" width="26.28515625" style="4" customWidth="1"/>
    <col min="516" max="516" width="28.140625" style="4" customWidth="1"/>
    <col min="517" max="517" width="0" style="4" hidden="1" customWidth="1"/>
    <col min="518" max="518" width="19.85546875" style="4" customWidth="1"/>
    <col min="519" max="519" width="24.28515625" style="4" customWidth="1"/>
    <col min="520" max="520" width="23.7109375" style="4" customWidth="1"/>
    <col min="521" max="521" width="18.140625" style="4" customWidth="1"/>
    <col min="522" max="522" width="26.42578125" style="4" customWidth="1"/>
    <col min="523" max="768" width="9.140625" style="4"/>
    <col min="769" max="769" width="16.42578125" style="4" customWidth="1"/>
    <col min="770" max="770" width="98.5703125" style="4" customWidth="1"/>
    <col min="771" max="771" width="26.28515625" style="4" customWidth="1"/>
    <col min="772" max="772" width="28.140625" style="4" customWidth="1"/>
    <col min="773" max="773" width="0" style="4" hidden="1" customWidth="1"/>
    <col min="774" max="774" width="19.85546875" style="4" customWidth="1"/>
    <col min="775" max="775" width="24.28515625" style="4" customWidth="1"/>
    <col min="776" max="776" width="23.7109375" style="4" customWidth="1"/>
    <col min="777" max="777" width="18.140625" style="4" customWidth="1"/>
    <col min="778" max="778" width="26.42578125" style="4" customWidth="1"/>
    <col min="779" max="1024" width="9.140625" style="4"/>
    <col min="1025" max="1025" width="16.42578125" style="4" customWidth="1"/>
    <col min="1026" max="1026" width="98.5703125" style="4" customWidth="1"/>
    <col min="1027" max="1027" width="26.28515625" style="4" customWidth="1"/>
    <col min="1028" max="1028" width="28.140625" style="4" customWidth="1"/>
    <col min="1029" max="1029" width="0" style="4" hidden="1" customWidth="1"/>
    <col min="1030" max="1030" width="19.85546875" style="4" customWidth="1"/>
    <col min="1031" max="1031" width="24.28515625" style="4" customWidth="1"/>
    <col min="1032" max="1032" width="23.7109375" style="4" customWidth="1"/>
    <col min="1033" max="1033" width="18.140625" style="4" customWidth="1"/>
    <col min="1034" max="1034" width="26.42578125" style="4" customWidth="1"/>
    <col min="1035" max="1280" width="9.140625" style="4"/>
    <col min="1281" max="1281" width="16.42578125" style="4" customWidth="1"/>
    <col min="1282" max="1282" width="98.5703125" style="4" customWidth="1"/>
    <col min="1283" max="1283" width="26.28515625" style="4" customWidth="1"/>
    <col min="1284" max="1284" width="28.140625" style="4" customWidth="1"/>
    <col min="1285" max="1285" width="0" style="4" hidden="1" customWidth="1"/>
    <col min="1286" max="1286" width="19.85546875" style="4" customWidth="1"/>
    <col min="1287" max="1287" width="24.28515625" style="4" customWidth="1"/>
    <col min="1288" max="1288" width="23.7109375" style="4" customWidth="1"/>
    <col min="1289" max="1289" width="18.140625" style="4" customWidth="1"/>
    <col min="1290" max="1290" width="26.42578125" style="4" customWidth="1"/>
    <col min="1291" max="1536" width="9.140625" style="4"/>
    <col min="1537" max="1537" width="16.42578125" style="4" customWidth="1"/>
    <col min="1538" max="1538" width="98.5703125" style="4" customWidth="1"/>
    <col min="1539" max="1539" width="26.28515625" style="4" customWidth="1"/>
    <col min="1540" max="1540" width="28.140625" style="4" customWidth="1"/>
    <col min="1541" max="1541" width="0" style="4" hidden="1" customWidth="1"/>
    <col min="1542" max="1542" width="19.85546875" style="4" customWidth="1"/>
    <col min="1543" max="1543" width="24.28515625" style="4" customWidth="1"/>
    <col min="1544" max="1544" width="23.7109375" style="4" customWidth="1"/>
    <col min="1545" max="1545" width="18.140625" style="4" customWidth="1"/>
    <col min="1546" max="1546" width="26.42578125" style="4" customWidth="1"/>
    <col min="1547" max="1792" width="9.140625" style="4"/>
    <col min="1793" max="1793" width="16.42578125" style="4" customWidth="1"/>
    <col min="1794" max="1794" width="98.5703125" style="4" customWidth="1"/>
    <col min="1795" max="1795" width="26.28515625" style="4" customWidth="1"/>
    <col min="1796" max="1796" width="28.140625" style="4" customWidth="1"/>
    <col min="1797" max="1797" width="0" style="4" hidden="1" customWidth="1"/>
    <col min="1798" max="1798" width="19.85546875" style="4" customWidth="1"/>
    <col min="1799" max="1799" width="24.28515625" style="4" customWidth="1"/>
    <col min="1800" max="1800" width="23.7109375" style="4" customWidth="1"/>
    <col min="1801" max="1801" width="18.140625" style="4" customWidth="1"/>
    <col min="1802" max="1802" width="26.42578125" style="4" customWidth="1"/>
    <col min="1803" max="2048" width="9.140625" style="4"/>
    <col min="2049" max="2049" width="16.42578125" style="4" customWidth="1"/>
    <col min="2050" max="2050" width="98.5703125" style="4" customWidth="1"/>
    <col min="2051" max="2051" width="26.28515625" style="4" customWidth="1"/>
    <col min="2052" max="2052" width="28.140625" style="4" customWidth="1"/>
    <col min="2053" max="2053" width="0" style="4" hidden="1" customWidth="1"/>
    <col min="2054" max="2054" width="19.85546875" style="4" customWidth="1"/>
    <col min="2055" max="2055" width="24.28515625" style="4" customWidth="1"/>
    <col min="2056" max="2056" width="23.7109375" style="4" customWidth="1"/>
    <col min="2057" max="2057" width="18.140625" style="4" customWidth="1"/>
    <col min="2058" max="2058" width="26.42578125" style="4" customWidth="1"/>
    <col min="2059" max="2304" width="9.140625" style="4"/>
    <col min="2305" max="2305" width="16.42578125" style="4" customWidth="1"/>
    <col min="2306" max="2306" width="98.5703125" style="4" customWidth="1"/>
    <col min="2307" max="2307" width="26.28515625" style="4" customWidth="1"/>
    <col min="2308" max="2308" width="28.140625" style="4" customWidth="1"/>
    <col min="2309" max="2309" width="0" style="4" hidden="1" customWidth="1"/>
    <col min="2310" max="2310" width="19.85546875" style="4" customWidth="1"/>
    <col min="2311" max="2311" width="24.28515625" style="4" customWidth="1"/>
    <col min="2312" max="2312" width="23.7109375" style="4" customWidth="1"/>
    <col min="2313" max="2313" width="18.140625" style="4" customWidth="1"/>
    <col min="2314" max="2314" width="26.42578125" style="4" customWidth="1"/>
    <col min="2315" max="2560" width="9.140625" style="4"/>
    <col min="2561" max="2561" width="16.42578125" style="4" customWidth="1"/>
    <col min="2562" max="2562" width="98.5703125" style="4" customWidth="1"/>
    <col min="2563" max="2563" width="26.28515625" style="4" customWidth="1"/>
    <col min="2564" max="2564" width="28.140625" style="4" customWidth="1"/>
    <col min="2565" max="2565" width="0" style="4" hidden="1" customWidth="1"/>
    <col min="2566" max="2566" width="19.85546875" style="4" customWidth="1"/>
    <col min="2567" max="2567" width="24.28515625" style="4" customWidth="1"/>
    <col min="2568" max="2568" width="23.7109375" style="4" customWidth="1"/>
    <col min="2569" max="2569" width="18.140625" style="4" customWidth="1"/>
    <col min="2570" max="2570" width="26.42578125" style="4" customWidth="1"/>
    <col min="2571" max="2816" width="9.140625" style="4"/>
    <col min="2817" max="2817" width="16.42578125" style="4" customWidth="1"/>
    <col min="2818" max="2818" width="98.5703125" style="4" customWidth="1"/>
    <col min="2819" max="2819" width="26.28515625" style="4" customWidth="1"/>
    <col min="2820" max="2820" width="28.140625" style="4" customWidth="1"/>
    <col min="2821" max="2821" width="0" style="4" hidden="1" customWidth="1"/>
    <col min="2822" max="2822" width="19.85546875" style="4" customWidth="1"/>
    <col min="2823" max="2823" width="24.28515625" style="4" customWidth="1"/>
    <col min="2824" max="2824" width="23.7109375" style="4" customWidth="1"/>
    <col min="2825" max="2825" width="18.140625" style="4" customWidth="1"/>
    <col min="2826" max="2826" width="26.42578125" style="4" customWidth="1"/>
    <col min="2827" max="3072" width="9.140625" style="4"/>
    <col min="3073" max="3073" width="16.42578125" style="4" customWidth="1"/>
    <col min="3074" max="3074" width="98.5703125" style="4" customWidth="1"/>
    <col min="3075" max="3075" width="26.28515625" style="4" customWidth="1"/>
    <col min="3076" max="3076" width="28.140625" style="4" customWidth="1"/>
    <col min="3077" max="3077" width="0" style="4" hidden="1" customWidth="1"/>
    <col min="3078" max="3078" width="19.85546875" style="4" customWidth="1"/>
    <col min="3079" max="3079" width="24.28515625" style="4" customWidth="1"/>
    <col min="3080" max="3080" width="23.7109375" style="4" customWidth="1"/>
    <col min="3081" max="3081" width="18.140625" style="4" customWidth="1"/>
    <col min="3082" max="3082" width="26.42578125" style="4" customWidth="1"/>
    <col min="3083" max="3328" width="9.140625" style="4"/>
    <col min="3329" max="3329" width="16.42578125" style="4" customWidth="1"/>
    <col min="3330" max="3330" width="98.5703125" style="4" customWidth="1"/>
    <col min="3331" max="3331" width="26.28515625" style="4" customWidth="1"/>
    <col min="3332" max="3332" width="28.140625" style="4" customWidth="1"/>
    <col min="3333" max="3333" width="0" style="4" hidden="1" customWidth="1"/>
    <col min="3334" max="3334" width="19.85546875" style="4" customWidth="1"/>
    <col min="3335" max="3335" width="24.28515625" style="4" customWidth="1"/>
    <col min="3336" max="3336" width="23.7109375" style="4" customWidth="1"/>
    <col min="3337" max="3337" width="18.140625" style="4" customWidth="1"/>
    <col min="3338" max="3338" width="26.42578125" style="4" customWidth="1"/>
    <col min="3339" max="3584" width="9.140625" style="4"/>
    <col min="3585" max="3585" width="16.42578125" style="4" customWidth="1"/>
    <col min="3586" max="3586" width="98.5703125" style="4" customWidth="1"/>
    <col min="3587" max="3587" width="26.28515625" style="4" customWidth="1"/>
    <col min="3588" max="3588" width="28.140625" style="4" customWidth="1"/>
    <col min="3589" max="3589" width="0" style="4" hidden="1" customWidth="1"/>
    <col min="3590" max="3590" width="19.85546875" style="4" customWidth="1"/>
    <col min="3591" max="3591" width="24.28515625" style="4" customWidth="1"/>
    <col min="3592" max="3592" width="23.7109375" style="4" customWidth="1"/>
    <col min="3593" max="3593" width="18.140625" style="4" customWidth="1"/>
    <col min="3594" max="3594" width="26.42578125" style="4" customWidth="1"/>
    <col min="3595" max="3840" width="9.140625" style="4"/>
    <col min="3841" max="3841" width="16.42578125" style="4" customWidth="1"/>
    <col min="3842" max="3842" width="98.5703125" style="4" customWidth="1"/>
    <col min="3843" max="3843" width="26.28515625" style="4" customWidth="1"/>
    <col min="3844" max="3844" width="28.140625" style="4" customWidth="1"/>
    <col min="3845" max="3845" width="0" style="4" hidden="1" customWidth="1"/>
    <col min="3846" max="3846" width="19.85546875" style="4" customWidth="1"/>
    <col min="3847" max="3847" width="24.28515625" style="4" customWidth="1"/>
    <col min="3848" max="3848" width="23.7109375" style="4" customWidth="1"/>
    <col min="3849" max="3849" width="18.140625" style="4" customWidth="1"/>
    <col min="3850" max="3850" width="26.42578125" style="4" customWidth="1"/>
    <col min="3851" max="4096" width="9.140625" style="4"/>
    <col min="4097" max="4097" width="16.42578125" style="4" customWidth="1"/>
    <col min="4098" max="4098" width="98.5703125" style="4" customWidth="1"/>
    <col min="4099" max="4099" width="26.28515625" style="4" customWidth="1"/>
    <col min="4100" max="4100" width="28.140625" style="4" customWidth="1"/>
    <col min="4101" max="4101" width="0" style="4" hidden="1" customWidth="1"/>
    <col min="4102" max="4102" width="19.85546875" style="4" customWidth="1"/>
    <col min="4103" max="4103" width="24.28515625" style="4" customWidth="1"/>
    <col min="4104" max="4104" width="23.7109375" style="4" customWidth="1"/>
    <col min="4105" max="4105" width="18.140625" style="4" customWidth="1"/>
    <col min="4106" max="4106" width="26.42578125" style="4" customWidth="1"/>
    <col min="4107" max="4352" width="9.140625" style="4"/>
    <col min="4353" max="4353" width="16.42578125" style="4" customWidth="1"/>
    <col min="4354" max="4354" width="98.5703125" style="4" customWidth="1"/>
    <col min="4355" max="4355" width="26.28515625" style="4" customWidth="1"/>
    <col min="4356" max="4356" width="28.140625" style="4" customWidth="1"/>
    <col min="4357" max="4357" width="0" style="4" hidden="1" customWidth="1"/>
    <col min="4358" max="4358" width="19.85546875" style="4" customWidth="1"/>
    <col min="4359" max="4359" width="24.28515625" style="4" customWidth="1"/>
    <col min="4360" max="4360" width="23.7109375" style="4" customWidth="1"/>
    <col min="4361" max="4361" width="18.140625" style="4" customWidth="1"/>
    <col min="4362" max="4362" width="26.42578125" style="4" customWidth="1"/>
    <col min="4363" max="4608" width="9.140625" style="4"/>
    <col min="4609" max="4609" width="16.42578125" style="4" customWidth="1"/>
    <col min="4610" max="4610" width="98.5703125" style="4" customWidth="1"/>
    <col min="4611" max="4611" width="26.28515625" style="4" customWidth="1"/>
    <col min="4612" max="4612" width="28.140625" style="4" customWidth="1"/>
    <col min="4613" max="4613" width="0" style="4" hidden="1" customWidth="1"/>
    <col min="4614" max="4614" width="19.85546875" style="4" customWidth="1"/>
    <col min="4615" max="4615" width="24.28515625" style="4" customWidth="1"/>
    <col min="4616" max="4616" width="23.7109375" style="4" customWidth="1"/>
    <col min="4617" max="4617" width="18.140625" style="4" customWidth="1"/>
    <col min="4618" max="4618" width="26.42578125" style="4" customWidth="1"/>
    <col min="4619" max="4864" width="9.140625" style="4"/>
    <col min="4865" max="4865" width="16.42578125" style="4" customWidth="1"/>
    <col min="4866" max="4866" width="98.5703125" style="4" customWidth="1"/>
    <col min="4867" max="4867" width="26.28515625" style="4" customWidth="1"/>
    <col min="4868" max="4868" width="28.140625" style="4" customWidth="1"/>
    <col min="4869" max="4869" width="0" style="4" hidden="1" customWidth="1"/>
    <col min="4870" max="4870" width="19.85546875" style="4" customWidth="1"/>
    <col min="4871" max="4871" width="24.28515625" style="4" customWidth="1"/>
    <col min="4872" max="4872" width="23.7109375" style="4" customWidth="1"/>
    <col min="4873" max="4873" width="18.140625" style="4" customWidth="1"/>
    <col min="4874" max="4874" width="26.42578125" style="4" customWidth="1"/>
    <col min="4875" max="5120" width="9.140625" style="4"/>
    <col min="5121" max="5121" width="16.42578125" style="4" customWidth="1"/>
    <col min="5122" max="5122" width="98.5703125" style="4" customWidth="1"/>
    <col min="5123" max="5123" width="26.28515625" style="4" customWidth="1"/>
    <col min="5124" max="5124" width="28.140625" style="4" customWidth="1"/>
    <col min="5125" max="5125" width="0" style="4" hidden="1" customWidth="1"/>
    <col min="5126" max="5126" width="19.85546875" style="4" customWidth="1"/>
    <col min="5127" max="5127" width="24.28515625" style="4" customWidth="1"/>
    <col min="5128" max="5128" width="23.7109375" style="4" customWidth="1"/>
    <col min="5129" max="5129" width="18.140625" style="4" customWidth="1"/>
    <col min="5130" max="5130" width="26.42578125" style="4" customWidth="1"/>
    <col min="5131" max="5376" width="9.140625" style="4"/>
    <col min="5377" max="5377" width="16.42578125" style="4" customWidth="1"/>
    <col min="5378" max="5378" width="98.5703125" style="4" customWidth="1"/>
    <col min="5379" max="5379" width="26.28515625" style="4" customWidth="1"/>
    <col min="5380" max="5380" width="28.140625" style="4" customWidth="1"/>
    <col min="5381" max="5381" width="0" style="4" hidden="1" customWidth="1"/>
    <col min="5382" max="5382" width="19.85546875" style="4" customWidth="1"/>
    <col min="5383" max="5383" width="24.28515625" style="4" customWidth="1"/>
    <col min="5384" max="5384" width="23.7109375" style="4" customWidth="1"/>
    <col min="5385" max="5385" width="18.140625" style="4" customWidth="1"/>
    <col min="5386" max="5386" width="26.42578125" style="4" customWidth="1"/>
    <col min="5387" max="5632" width="9.140625" style="4"/>
    <col min="5633" max="5633" width="16.42578125" style="4" customWidth="1"/>
    <col min="5634" max="5634" width="98.5703125" style="4" customWidth="1"/>
    <col min="5635" max="5635" width="26.28515625" style="4" customWidth="1"/>
    <col min="5636" max="5636" width="28.140625" style="4" customWidth="1"/>
    <col min="5637" max="5637" width="0" style="4" hidden="1" customWidth="1"/>
    <col min="5638" max="5638" width="19.85546875" style="4" customWidth="1"/>
    <col min="5639" max="5639" width="24.28515625" style="4" customWidth="1"/>
    <col min="5640" max="5640" width="23.7109375" style="4" customWidth="1"/>
    <col min="5641" max="5641" width="18.140625" style="4" customWidth="1"/>
    <col min="5642" max="5642" width="26.42578125" style="4" customWidth="1"/>
    <col min="5643" max="5888" width="9.140625" style="4"/>
    <col min="5889" max="5889" width="16.42578125" style="4" customWidth="1"/>
    <col min="5890" max="5890" width="98.5703125" style="4" customWidth="1"/>
    <col min="5891" max="5891" width="26.28515625" style="4" customWidth="1"/>
    <col min="5892" max="5892" width="28.140625" style="4" customWidth="1"/>
    <col min="5893" max="5893" width="0" style="4" hidden="1" customWidth="1"/>
    <col min="5894" max="5894" width="19.85546875" style="4" customWidth="1"/>
    <col min="5895" max="5895" width="24.28515625" style="4" customWidth="1"/>
    <col min="5896" max="5896" width="23.7109375" style="4" customWidth="1"/>
    <col min="5897" max="5897" width="18.140625" style="4" customWidth="1"/>
    <col min="5898" max="5898" width="26.42578125" style="4" customWidth="1"/>
    <col min="5899" max="6144" width="9.140625" style="4"/>
    <col min="6145" max="6145" width="16.42578125" style="4" customWidth="1"/>
    <col min="6146" max="6146" width="98.5703125" style="4" customWidth="1"/>
    <col min="6147" max="6147" width="26.28515625" style="4" customWidth="1"/>
    <col min="6148" max="6148" width="28.140625" style="4" customWidth="1"/>
    <col min="6149" max="6149" width="0" style="4" hidden="1" customWidth="1"/>
    <col min="6150" max="6150" width="19.85546875" style="4" customWidth="1"/>
    <col min="6151" max="6151" width="24.28515625" style="4" customWidth="1"/>
    <col min="6152" max="6152" width="23.7109375" style="4" customWidth="1"/>
    <col min="6153" max="6153" width="18.140625" style="4" customWidth="1"/>
    <col min="6154" max="6154" width="26.42578125" style="4" customWidth="1"/>
    <col min="6155" max="6400" width="9.140625" style="4"/>
    <col min="6401" max="6401" width="16.42578125" style="4" customWidth="1"/>
    <col min="6402" max="6402" width="98.5703125" style="4" customWidth="1"/>
    <col min="6403" max="6403" width="26.28515625" style="4" customWidth="1"/>
    <col min="6404" max="6404" width="28.140625" style="4" customWidth="1"/>
    <col min="6405" max="6405" width="0" style="4" hidden="1" customWidth="1"/>
    <col min="6406" max="6406" width="19.85546875" style="4" customWidth="1"/>
    <col min="6407" max="6407" width="24.28515625" style="4" customWidth="1"/>
    <col min="6408" max="6408" width="23.7109375" style="4" customWidth="1"/>
    <col min="6409" max="6409" width="18.140625" style="4" customWidth="1"/>
    <col min="6410" max="6410" width="26.42578125" style="4" customWidth="1"/>
    <col min="6411" max="6656" width="9.140625" style="4"/>
    <col min="6657" max="6657" width="16.42578125" style="4" customWidth="1"/>
    <col min="6658" max="6658" width="98.5703125" style="4" customWidth="1"/>
    <col min="6659" max="6659" width="26.28515625" style="4" customWidth="1"/>
    <col min="6660" max="6660" width="28.140625" style="4" customWidth="1"/>
    <col min="6661" max="6661" width="0" style="4" hidden="1" customWidth="1"/>
    <col min="6662" max="6662" width="19.85546875" style="4" customWidth="1"/>
    <col min="6663" max="6663" width="24.28515625" style="4" customWidth="1"/>
    <col min="6664" max="6664" width="23.7109375" style="4" customWidth="1"/>
    <col min="6665" max="6665" width="18.140625" style="4" customWidth="1"/>
    <col min="6666" max="6666" width="26.42578125" style="4" customWidth="1"/>
    <col min="6667" max="6912" width="9.140625" style="4"/>
    <col min="6913" max="6913" width="16.42578125" style="4" customWidth="1"/>
    <col min="6914" max="6914" width="98.5703125" style="4" customWidth="1"/>
    <col min="6915" max="6915" width="26.28515625" style="4" customWidth="1"/>
    <col min="6916" max="6916" width="28.140625" style="4" customWidth="1"/>
    <col min="6917" max="6917" width="0" style="4" hidden="1" customWidth="1"/>
    <col min="6918" max="6918" width="19.85546875" style="4" customWidth="1"/>
    <col min="6919" max="6919" width="24.28515625" style="4" customWidth="1"/>
    <col min="6920" max="6920" width="23.7109375" style="4" customWidth="1"/>
    <col min="6921" max="6921" width="18.140625" style="4" customWidth="1"/>
    <col min="6922" max="6922" width="26.42578125" style="4" customWidth="1"/>
    <col min="6923" max="7168" width="9.140625" style="4"/>
    <col min="7169" max="7169" width="16.42578125" style="4" customWidth="1"/>
    <col min="7170" max="7170" width="98.5703125" style="4" customWidth="1"/>
    <col min="7171" max="7171" width="26.28515625" style="4" customWidth="1"/>
    <col min="7172" max="7172" width="28.140625" style="4" customWidth="1"/>
    <col min="7173" max="7173" width="0" style="4" hidden="1" customWidth="1"/>
    <col min="7174" max="7174" width="19.85546875" style="4" customWidth="1"/>
    <col min="7175" max="7175" width="24.28515625" style="4" customWidth="1"/>
    <col min="7176" max="7176" width="23.7109375" style="4" customWidth="1"/>
    <col min="7177" max="7177" width="18.140625" style="4" customWidth="1"/>
    <col min="7178" max="7178" width="26.42578125" style="4" customWidth="1"/>
    <col min="7179" max="7424" width="9.140625" style="4"/>
    <col min="7425" max="7425" width="16.42578125" style="4" customWidth="1"/>
    <col min="7426" max="7426" width="98.5703125" style="4" customWidth="1"/>
    <col min="7427" max="7427" width="26.28515625" style="4" customWidth="1"/>
    <col min="7428" max="7428" width="28.140625" style="4" customWidth="1"/>
    <col min="7429" max="7429" width="0" style="4" hidden="1" customWidth="1"/>
    <col min="7430" max="7430" width="19.85546875" style="4" customWidth="1"/>
    <col min="7431" max="7431" width="24.28515625" style="4" customWidth="1"/>
    <col min="7432" max="7432" width="23.7109375" style="4" customWidth="1"/>
    <col min="7433" max="7433" width="18.140625" style="4" customWidth="1"/>
    <col min="7434" max="7434" width="26.42578125" style="4" customWidth="1"/>
    <col min="7435" max="7680" width="9.140625" style="4"/>
    <col min="7681" max="7681" width="16.42578125" style="4" customWidth="1"/>
    <col min="7682" max="7682" width="98.5703125" style="4" customWidth="1"/>
    <col min="7683" max="7683" width="26.28515625" style="4" customWidth="1"/>
    <col min="7684" max="7684" width="28.140625" style="4" customWidth="1"/>
    <col min="7685" max="7685" width="0" style="4" hidden="1" customWidth="1"/>
    <col min="7686" max="7686" width="19.85546875" style="4" customWidth="1"/>
    <col min="7687" max="7687" width="24.28515625" style="4" customWidth="1"/>
    <col min="7688" max="7688" width="23.7109375" style="4" customWidth="1"/>
    <col min="7689" max="7689" width="18.140625" style="4" customWidth="1"/>
    <col min="7690" max="7690" width="26.42578125" style="4" customWidth="1"/>
    <col min="7691" max="7936" width="9.140625" style="4"/>
    <col min="7937" max="7937" width="16.42578125" style="4" customWidth="1"/>
    <col min="7938" max="7938" width="98.5703125" style="4" customWidth="1"/>
    <col min="7939" max="7939" width="26.28515625" style="4" customWidth="1"/>
    <col min="7940" max="7940" width="28.140625" style="4" customWidth="1"/>
    <col min="7941" max="7941" width="0" style="4" hidden="1" customWidth="1"/>
    <col min="7942" max="7942" width="19.85546875" style="4" customWidth="1"/>
    <col min="7943" max="7943" width="24.28515625" style="4" customWidth="1"/>
    <col min="7944" max="7944" width="23.7109375" style="4" customWidth="1"/>
    <col min="7945" max="7945" width="18.140625" style="4" customWidth="1"/>
    <col min="7946" max="7946" width="26.42578125" style="4" customWidth="1"/>
    <col min="7947" max="8192" width="9.140625" style="4"/>
    <col min="8193" max="8193" width="16.42578125" style="4" customWidth="1"/>
    <col min="8194" max="8194" width="98.5703125" style="4" customWidth="1"/>
    <col min="8195" max="8195" width="26.28515625" style="4" customWidth="1"/>
    <col min="8196" max="8196" width="28.140625" style="4" customWidth="1"/>
    <col min="8197" max="8197" width="0" style="4" hidden="1" customWidth="1"/>
    <col min="8198" max="8198" width="19.85546875" style="4" customWidth="1"/>
    <col min="8199" max="8199" width="24.28515625" style="4" customWidth="1"/>
    <col min="8200" max="8200" width="23.7109375" style="4" customWidth="1"/>
    <col min="8201" max="8201" width="18.140625" style="4" customWidth="1"/>
    <col min="8202" max="8202" width="26.42578125" style="4" customWidth="1"/>
    <col min="8203" max="8448" width="9.140625" style="4"/>
    <col min="8449" max="8449" width="16.42578125" style="4" customWidth="1"/>
    <col min="8450" max="8450" width="98.5703125" style="4" customWidth="1"/>
    <col min="8451" max="8451" width="26.28515625" style="4" customWidth="1"/>
    <col min="8452" max="8452" width="28.140625" style="4" customWidth="1"/>
    <col min="8453" max="8453" width="0" style="4" hidden="1" customWidth="1"/>
    <col min="8454" max="8454" width="19.85546875" style="4" customWidth="1"/>
    <col min="8455" max="8455" width="24.28515625" style="4" customWidth="1"/>
    <col min="8456" max="8456" width="23.7109375" style="4" customWidth="1"/>
    <col min="8457" max="8457" width="18.140625" style="4" customWidth="1"/>
    <col min="8458" max="8458" width="26.42578125" style="4" customWidth="1"/>
    <col min="8459" max="8704" width="9.140625" style="4"/>
    <col min="8705" max="8705" width="16.42578125" style="4" customWidth="1"/>
    <col min="8706" max="8706" width="98.5703125" style="4" customWidth="1"/>
    <col min="8707" max="8707" width="26.28515625" style="4" customWidth="1"/>
    <col min="8708" max="8708" width="28.140625" style="4" customWidth="1"/>
    <col min="8709" max="8709" width="0" style="4" hidden="1" customWidth="1"/>
    <col min="8710" max="8710" width="19.85546875" style="4" customWidth="1"/>
    <col min="8711" max="8711" width="24.28515625" style="4" customWidth="1"/>
    <col min="8712" max="8712" width="23.7109375" style="4" customWidth="1"/>
    <col min="8713" max="8713" width="18.140625" style="4" customWidth="1"/>
    <col min="8714" max="8714" width="26.42578125" style="4" customWidth="1"/>
    <col min="8715" max="8960" width="9.140625" style="4"/>
    <col min="8961" max="8961" width="16.42578125" style="4" customWidth="1"/>
    <col min="8962" max="8962" width="98.5703125" style="4" customWidth="1"/>
    <col min="8963" max="8963" width="26.28515625" style="4" customWidth="1"/>
    <col min="8964" max="8964" width="28.140625" style="4" customWidth="1"/>
    <col min="8965" max="8965" width="0" style="4" hidden="1" customWidth="1"/>
    <col min="8966" max="8966" width="19.85546875" style="4" customWidth="1"/>
    <col min="8967" max="8967" width="24.28515625" style="4" customWidth="1"/>
    <col min="8968" max="8968" width="23.7109375" style="4" customWidth="1"/>
    <col min="8969" max="8969" width="18.140625" style="4" customWidth="1"/>
    <col min="8970" max="8970" width="26.42578125" style="4" customWidth="1"/>
    <col min="8971" max="9216" width="9.140625" style="4"/>
    <col min="9217" max="9217" width="16.42578125" style="4" customWidth="1"/>
    <col min="9218" max="9218" width="98.5703125" style="4" customWidth="1"/>
    <col min="9219" max="9219" width="26.28515625" style="4" customWidth="1"/>
    <col min="9220" max="9220" width="28.140625" style="4" customWidth="1"/>
    <col min="9221" max="9221" width="0" style="4" hidden="1" customWidth="1"/>
    <col min="9222" max="9222" width="19.85546875" style="4" customWidth="1"/>
    <col min="9223" max="9223" width="24.28515625" style="4" customWidth="1"/>
    <col min="9224" max="9224" width="23.7109375" style="4" customWidth="1"/>
    <col min="9225" max="9225" width="18.140625" style="4" customWidth="1"/>
    <col min="9226" max="9226" width="26.42578125" style="4" customWidth="1"/>
    <col min="9227" max="9472" width="9.140625" style="4"/>
    <col min="9473" max="9473" width="16.42578125" style="4" customWidth="1"/>
    <col min="9474" max="9474" width="98.5703125" style="4" customWidth="1"/>
    <col min="9475" max="9475" width="26.28515625" style="4" customWidth="1"/>
    <col min="9476" max="9476" width="28.140625" style="4" customWidth="1"/>
    <col min="9477" max="9477" width="0" style="4" hidden="1" customWidth="1"/>
    <col min="9478" max="9478" width="19.85546875" style="4" customWidth="1"/>
    <col min="9479" max="9479" width="24.28515625" style="4" customWidth="1"/>
    <col min="9480" max="9480" width="23.7109375" style="4" customWidth="1"/>
    <col min="9481" max="9481" width="18.140625" style="4" customWidth="1"/>
    <col min="9482" max="9482" width="26.42578125" style="4" customWidth="1"/>
    <col min="9483" max="9728" width="9.140625" style="4"/>
    <col min="9729" max="9729" width="16.42578125" style="4" customWidth="1"/>
    <col min="9730" max="9730" width="98.5703125" style="4" customWidth="1"/>
    <col min="9731" max="9731" width="26.28515625" style="4" customWidth="1"/>
    <col min="9732" max="9732" width="28.140625" style="4" customWidth="1"/>
    <col min="9733" max="9733" width="0" style="4" hidden="1" customWidth="1"/>
    <col min="9734" max="9734" width="19.85546875" style="4" customWidth="1"/>
    <col min="9735" max="9735" width="24.28515625" style="4" customWidth="1"/>
    <col min="9736" max="9736" width="23.7109375" style="4" customWidth="1"/>
    <col min="9737" max="9737" width="18.140625" style="4" customWidth="1"/>
    <col min="9738" max="9738" width="26.42578125" style="4" customWidth="1"/>
    <col min="9739" max="9984" width="9.140625" style="4"/>
    <col min="9985" max="9985" width="16.42578125" style="4" customWidth="1"/>
    <col min="9986" max="9986" width="98.5703125" style="4" customWidth="1"/>
    <col min="9987" max="9987" width="26.28515625" style="4" customWidth="1"/>
    <col min="9988" max="9988" width="28.140625" style="4" customWidth="1"/>
    <col min="9989" max="9989" width="0" style="4" hidden="1" customWidth="1"/>
    <col min="9990" max="9990" width="19.85546875" style="4" customWidth="1"/>
    <col min="9991" max="9991" width="24.28515625" style="4" customWidth="1"/>
    <col min="9992" max="9992" width="23.7109375" style="4" customWidth="1"/>
    <col min="9993" max="9993" width="18.140625" style="4" customWidth="1"/>
    <col min="9994" max="9994" width="26.42578125" style="4" customWidth="1"/>
    <col min="9995" max="10240" width="9.140625" style="4"/>
    <col min="10241" max="10241" width="16.42578125" style="4" customWidth="1"/>
    <col min="10242" max="10242" width="98.5703125" style="4" customWidth="1"/>
    <col min="10243" max="10243" width="26.28515625" style="4" customWidth="1"/>
    <col min="10244" max="10244" width="28.140625" style="4" customWidth="1"/>
    <col min="10245" max="10245" width="0" style="4" hidden="1" customWidth="1"/>
    <col min="10246" max="10246" width="19.85546875" style="4" customWidth="1"/>
    <col min="10247" max="10247" width="24.28515625" style="4" customWidth="1"/>
    <col min="10248" max="10248" width="23.7109375" style="4" customWidth="1"/>
    <col min="10249" max="10249" width="18.140625" style="4" customWidth="1"/>
    <col min="10250" max="10250" width="26.42578125" style="4" customWidth="1"/>
    <col min="10251" max="10496" width="9.140625" style="4"/>
    <col min="10497" max="10497" width="16.42578125" style="4" customWidth="1"/>
    <col min="10498" max="10498" width="98.5703125" style="4" customWidth="1"/>
    <col min="10499" max="10499" width="26.28515625" style="4" customWidth="1"/>
    <col min="10500" max="10500" width="28.140625" style="4" customWidth="1"/>
    <col min="10501" max="10501" width="0" style="4" hidden="1" customWidth="1"/>
    <col min="10502" max="10502" width="19.85546875" style="4" customWidth="1"/>
    <col min="10503" max="10503" width="24.28515625" style="4" customWidth="1"/>
    <col min="10504" max="10504" width="23.7109375" style="4" customWidth="1"/>
    <col min="10505" max="10505" width="18.140625" style="4" customWidth="1"/>
    <col min="10506" max="10506" width="26.42578125" style="4" customWidth="1"/>
    <col min="10507" max="10752" width="9.140625" style="4"/>
    <col min="10753" max="10753" width="16.42578125" style="4" customWidth="1"/>
    <col min="10754" max="10754" width="98.5703125" style="4" customWidth="1"/>
    <col min="10755" max="10755" width="26.28515625" style="4" customWidth="1"/>
    <col min="10756" max="10756" width="28.140625" style="4" customWidth="1"/>
    <col min="10757" max="10757" width="0" style="4" hidden="1" customWidth="1"/>
    <col min="10758" max="10758" width="19.85546875" style="4" customWidth="1"/>
    <col min="10759" max="10759" width="24.28515625" style="4" customWidth="1"/>
    <col min="10760" max="10760" width="23.7109375" style="4" customWidth="1"/>
    <col min="10761" max="10761" width="18.140625" style="4" customWidth="1"/>
    <col min="10762" max="10762" width="26.42578125" style="4" customWidth="1"/>
    <col min="10763" max="11008" width="9.140625" style="4"/>
    <col min="11009" max="11009" width="16.42578125" style="4" customWidth="1"/>
    <col min="11010" max="11010" width="98.5703125" style="4" customWidth="1"/>
    <col min="11011" max="11011" width="26.28515625" style="4" customWidth="1"/>
    <col min="11012" max="11012" width="28.140625" style="4" customWidth="1"/>
    <col min="11013" max="11013" width="0" style="4" hidden="1" customWidth="1"/>
    <col min="11014" max="11014" width="19.85546875" style="4" customWidth="1"/>
    <col min="11015" max="11015" width="24.28515625" style="4" customWidth="1"/>
    <col min="11016" max="11016" width="23.7109375" style="4" customWidth="1"/>
    <col min="11017" max="11017" width="18.140625" style="4" customWidth="1"/>
    <col min="11018" max="11018" width="26.42578125" style="4" customWidth="1"/>
    <col min="11019" max="11264" width="9.140625" style="4"/>
    <col min="11265" max="11265" width="16.42578125" style="4" customWidth="1"/>
    <col min="11266" max="11266" width="98.5703125" style="4" customWidth="1"/>
    <col min="11267" max="11267" width="26.28515625" style="4" customWidth="1"/>
    <col min="11268" max="11268" width="28.140625" style="4" customWidth="1"/>
    <col min="11269" max="11269" width="0" style="4" hidden="1" customWidth="1"/>
    <col min="11270" max="11270" width="19.85546875" style="4" customWidth="1"/>
    <col min="11271" max="11271" width="24.28515625" style="4" customWidth="1"/>
    <col min="11272" max="11272" width="23.7109375" style="4" customWidth="1"/>
    <col min="11273" max="11273" width="18.140625" style="4" customWidth="1"/>
    <col min="11274" max="11274" width="26.42578125" style="4" customWidth="1"/>
    <col min="11275" max="11520" width="9.140625" style="4"/>
    <col min="11521" max="11521" width="16.42578125" style="4" customWidth="1"/>
    <col min="11522" max="11522" width="98.5703125" style="4" customWidth="1"/>
    <col min="11523" max="11523" width="26.28515625" style="4" customWidth="1"/>
    <col min="11524" max="11524" width="28.140625" style="4" customWidth="1"/>
    <col min="11525" max="11525" width="0" style="4" hidden="1" customWidth="1"/>
    <col min="11526" max="11526" width="19.85546875" style="4" customWidth="1"/>
    <col min="11527" max="11527" width="24.28515625" style="4" customWidth="1"/>
    <col min="11528" max="11528" width="23.7109375" style="4" customWidth="1"/>
    <col min="11529" max="11529" width="18.140625" style="4" customWidth="1"/>
    <col min="11530" max="11530" width="26.42578125" style="4" customWidth="1"/>
    <col min="11531" max="11776" width="9.140625" style="4"/>
    <col min="11777" max="11777" width="16.42578125" style="4" customWidth="1"/>
    <col min="11778" max="11778" width="98.5703125" style="4" customWidth="1"/>
    <col min="11779" max="11779" width="26.28515625" style="4" customWidth="1"/>
    <col min="11780" max="11780" width="28.140625" style="4" customWidth="1"/>
    <col min="11781" max="11781" width="0" style="4" hidden="1" customWidth="1"/>
    <col min="11782" max="11782" width="19.85546875" style="4" customWidth="1"/>
    <col min="11783" max="11783" width="24.28515625" style="4" customWidth="1"/>
    <col min="11784" max="11784" width="23.7109375" style="4" customWidth="1"/>
    <col min="11785" max="11785" width="18.140625" style="4" customWidth="1"/>
    <col min="11786" max="11786" width="26.42578125" style="4" customWidth="1"/>
    <col min="11787" max="12032" width="9.140625" style="4"/>
    <col min="12033" max="12033" width="16.42578125" style="4" customWidth="1"/>
    <col min="12034" max="12034" width="98.5703125" style="4" customWidth="1"/>
    <col min="12035" max="12035" width="26.28515625" style="4" customWidth="1"/>
    <col min="12036" max="12036" width="28.140625" style="4" customWidth="1"/>
    <col min="12037" max="12037" width="0" style="4" hidden="1" customWidth="1"/>
    <col min="12038" max="12038" width="19.85546875" style="4" customWidth="1"/>
    <col min="12039" max="12039" width="24.28515625" style="4" customWidth="1"/>
    <col min="12040" max="12040" width="23.7109375" style="4" customWidth="1"/>
    <col min="12041" max="12041" width="18.140625" style="4" customWidth="1"/>
    <col min="12042" max="12042" width="26.42578125" style="4" customWidth="1"/>
    <col min="12043" max="12288" width="9.140625" style="4"/>
    <col min="12289" max="12289" width="16.42578125" style="4" customWidth="1"/>
    <col min="12290" max="12290" width="98.5703125" style="4" customWidth="1"/>
    <col min="12291" max="12291" width="26.28515625" style="4" customWidth="1"/>
    <col min="12292" max="12292" width="28.140625" style="4" customWidth="1"/>
    <col min="12293" max="12293" width="0" style="4" hidden="1" customWidth="1"/>
    <col min="12294" max="12294" width="19.85546875" style="4" customWidth="1"/>
    <col min="12295" max="12295" width="24.28515625" style="4" customWidth="1"/>
    <col min="12296" max="12296" width="23.7109375" style="4" customWidth="1"/>
    <col min="12297" max="12297" width="18.140625" style="4" customWidth="1"/>
    <col min="12298" max="12298" width="26.42578125" style="4" customWidth="1"/>
    <col min="12299" max="12544" width="9.140625" style="4"/>
    <col min="12545" max="12545" width="16.42578125" style="4" customWidth="1"/>
    <col min="12546" max="12546" width="98.5703125" style="4" customWidth="1"/>
    <col min="12547" max="12547" width="26.28515625" style="4" customWidth="1"/>
    <col min="12548" max="12548" width="28.140625" style="4" customWidth="1"/>
    <col min="12549" max="12549" width="0" style="4" hidden="1" customWidth="1"/>
    <col min="12550" max="12550" width="19.85546875" style="4" customWidth="1"/>
    <col min="12551" max="12551" width="24.28515625" style="4" customWidth="1"/>
    <col min="12552" max="12552" width="23.7109375" style="4" customWidth="1"/>
    <col min="12553" max="12553" width="18.140625" style="4" customWidth="1"/>
    <col min="12554" max="12554" width="26.42578125" style="4" customWidth="1"/>
    <col min="12555" max="12800" width="9.140625" style="4"/>
    <col min="12801" max="12801" width="16.42578125" style="4" customWidth="1"/>
    <col min="12802" max="12802" width="98.5703125" style="4" customWidth="1"/>
    <col min="12803" max="12803" width="26.28515625" style="4" customWidth="1"/>
    <col min="12804" max="12804" width="28.140625" style="4" customWidth="1"/>
    <col min="12805" max="12805" width="0" style="4" hidden="1" customWidth="1"/>
    <col min="12806" max="12806" width="19.85546875" style="4" customWidth="1"/>
    <col min="12807" max="12807" width="24.28515625" style="4" customWidth="1"/>
    <col min="12808" max="12808" width="23.7109375" style="4" customWidth="1"/>
    <col min="12809" max="12809" width="18.140625" style="4" customWidth="1"/>
    <col min="12810" max="12810" width="26.42578125" style="4" customWidth="1"/>
    <col min="12811" max="13056" width="9.140625" style="4"/>
    <col min="13057" max="13057" width="16.42578125" style="4" customWidth="1"/>
    <col min="13058" max="13058" width="98.5703125" style="4" customWidth="1"/>
    <col min="13059" max="13059" width="26.28515625" style="4" customWidth="1"/>
    <col min="13060" max="13060" width="28.140625" style="4" customWidth="1"/>
    <col min="13061" max="13061" width="0" style="4" hidden="1" customWidth="1"/>
    <col min="13062" max="13062" width="19.85546875" style="4" customWidth="1"/>
    <col min="13063" max="13063" width="24.28515625" style="4" customWidth="1"/>
    <col min="13064" max="13064" width="23.7109375" style="4" customWidth="1"/>
    <col min="13065" max="13065" width="18.140625" style="4" customWidth="1"/>
    <col min="13066" max="13066" width="26.42578125" style="4" customWidth="1"/>
    <col min="13067" max="13312" width="9.140625" style="4"/>
    <col min="13313" max="13313" width="16.42578125" style="4" customWidth="1"/>
    <col min="13314" max="13314" width="98.5703125" style="4" customWidth="1"/>
    <col min="13315" max="13315" width="26.28515625" style="4" customWidth="1"/>
    <col min="13316" max="13316" width="28.140625" style="4" customWidth="1"/>
    <col min="13317" max="13317" width="0" style="4" hidden="1" customWidth="1"/>
    <col min="13318" max="13318" width="19.85546875" style="4" customWidth="1"/>
    <col min="13319" max="13319" width="24.28515625" style="4" customWidth="1"/>
    <col min="13320" max="13320" width="23.7109375" style="4" customWidth="1"/>
    <col min="13321" max="13321" width="18.140625" style="4" customWidth="1"/>
    <col min="13322" max="13322" width="26.42578125" style="4" customWidth="1"/>
    <col min="13323" max="13568" width="9.140625" style="4"/>
    <col min="13569" max="13569" width="16.42578125" style="4" customWidth="1"/>
    <col min="13570" max="13570" width="98.5703125" style="4" customWidth="1"/>
    <col min="13571" max="13571" width="26.28515625" style="4" customWidth="1"/>
    <col min="13572" max="13572" width="28.140625" style="4" customWidth="1"/>
    <col min="13573" max="13573" width="0" style="4" hidden="1" customWidth="1"/>
    <col min="13574" max="13574" width="19.85546875" style="4" customWidth="1"/>
    <col min="13575" max="13575" width="24.28515625" style="4" customWidth="1"/>
    <col min="13576" max="13576" width="23.7109375" style="4" customWidth="1"/>
    <col min="13577" max="13577" width="18.140625" style="4" customWidth="1"/>
    <col min="13578" max="13578" width="26.42578125" style="4" customWidth="1"/>
    <col min="13579" max="13824" width="9.140625" style="4"/>
    <col min="13825" max="13825" width="16.42578125" style="4" customWidth="1"/>
    <col min="13826" max="13826" width="98.5703125" style="4" customWidth="1"/>
    <col min="13827" max="13827" width="26.28515625" style="4" customWidth="1"/>
    <col min="13828" max="13828" width="28.140625" style="4" customWidth="1"/>
    <col min="13829" max="13829" width="0" style="4" hidden="1" customWidth="1"/>
    <col min="13830" max="13830" width="19.85546875" style="4" customWidth="1"/>
    <col min="13831" max="13831" width="24.28515625" style="4" customWidth="1"/>
    <col min="13832" max="13832" width="23.7109375" style="4" customWidth="1"/>
    <col min="13833" max="13833" width="18.140625" style="4" customWidth="1"/>
    <col min="13834" max="13834" width="26.42578125" style="4" customWidth="1"/>
    <col min="13835" max="14080" width="9.140625" style="4"/>
    <col min="14081" max="14081" width="16.42578125" style="4" customWidth="1"/>
    <col min="14082" max="14082" width="98.5703125" style="4" customWidth="1"/>
    <col min="14083" max="14083" width="26.28515625" style="4" customWidth="1"/>
    <col min="14084" max="14084" width="28.140625" style="4" customWidth="1"/>
    <col min="14085" max="14085" width="0" style="4" hidden="1" customWidth="1"/>
    <col min="14086" max="14086" width="19.85546875" style="4" customWidth="1"/>
    <col min="14087" max="14087" width="24.28515625" style="4" customWidth="1"/>
    <col min="14088" max="14088" width="23.7109375" style="4" customWidth="1"/>
    <col min="14089" max="14089" width="18.140625" style="4" customWidth="1"/>
    <col min="14090" max="14090" width="26.42578125" style="4" customWidth="1"/>
    <col min="14091" max="14336" width="9.140625" style="4"/>
    <col min="14337" max="14337" width="16.42578125" style="4" customWidth="1"/>
    <col min="14338" max="14338" width="98.5703125" style="4" customWidth="1"/>
    <col min="14339" max="14339" width="26.28515625" style="4" customWidth="1"/>
    <col min="14340" max="14340" width="28.140625" style="4" customWidth="1"/>
    <col min="14341" max="14341" width="0" style="4" hidden="1" customWidth="1"/>
    <col min="14342" max="14342" width="19.85546875" style="4" customWidth="1"/>
    <col min="14343" max="14343" width="24.28515625" style="4" customWidth="1"/>
    <col min="14344" max="14344" width="23.7109375" style="4" customWidth="1"/>
    <col min="14345" max="14345" width="18.140625" style="4" customWidth="1"/>
    <col min="14346" max="14346" width="26.42578125" style="4" customWidth="1"/>
    <col min="14347" max="14592" width="9.140625" style="4"/>
    <col min="14593" max="14593" width="16.42578125" style="4" customWidth="1"/>
    <col min="14594" max="14594" width="98.5703125" style="4" customWidth="1"/>
    <col min="14595" max="14595" width="26.28515625" style="4" customWidth="1"/>
    <col min="14596" max="14596" width="28.140625" style="4" customWidth="1"/>
    <col min="14597" max="14597" width="0" style="4" hidden="1" customWidth="1"/>
    <col min="14598" max="14598" width="19.85546875" style="4" customWidth="1"/>
    <col min="14599" max="14599" width="24.28515625" style="4" customWidth="1"/>
    <col min="14600" max="14600" width="23.7109375" style="4" customWidth="1"/>
    <col min="14601" max="14601" width="18.140625" style="4" customWidth="1"/>
    <col min="14602" max="14602" width="26.42578125" style="4" customWidth="1"/>
    <col min="14603" max="14848" width="9.140625" style="4"/>
    <col min="14849" max="14849" width="16.42578125" style="4" customWidth="1"/>
    <col min="14850" max="14850" width="98.5703125" style="4" customWidth="1"/>
    <col min="14851" max="14851" width="26.28515625" style="4" customWidth="1"/>
    <col min="14852" max="14852" width="28.140625" style="4" customWidth="1"/>
    <col min="14853" max="14853" width="0" style="4" hidden="1" customWidth="1"/>
    <col min="14854" max="14854" width="19.85546875" style="4" customWidth="1"/>
    <col min="14855" max="14855" width="24.28515625" style="4" customWidth="1"/>
    <col min="14856" max="14856" width="23.7109375" style="4" customWidth="1"/>
    <col min="14857" max="14857" width="18.140625" style="4" customWidth="1"/>
    <col min="14858" max="14858" width="26.42578125" style="4" customWidth="1"/>
    <col min="14859" max="15104" width="9.140625" style="4"/>
    <col min="15105" max="15105" width="16.42578125" style="4" customWidth="1"/>
    <col min="15106" max="15106" width="98.5703125" style="4" customWidth="1"/>
    <col min="15107" max="15107" width="26.28515625" style="4" customWidth="1"/>
    <col min="15108" max="15108" width="28.140625" style="4" customWidth="1"/>
    <col min="15109" max="15109" width="0" style="4" hidden="1" customWidth="1"/>
    <col min="15110" max="15110" width="19.85546875" style="4" customWidth="1"/>
    <col min="15111" max="15111" width="24.28515625" style="4" customWidth="1"/>
    <col min="15112" max="15112" width="23.7109375" style="4" customWidth="1"/>
    <col min="15113" max="15113" width="18.140625" style="4" customWidth="1"/>
    <col min="15114" max="15114" width="26.42578125" style="4" customWidth="1"/>
    <col min="15115" max="15360" width="9.140625" style="4"/>
    <col min="15361" max="15361" width="16.42578125" style="4" customWidth="1"/>
    <col min="15362" max="15362" width="98.5703125" style="4" customWidth="1"/>
    <col min="15363" max="15363" width="26.28515625" style="4" customWidth="1"/>
    <col min="15364" max="15364" width="28.140625" style="4" customWidth="1"/>
    <col min="15365" max="15365" width="0" style="4" hidden="1" customWidth="1"/>
    <col min="15366" max="15366" width="19.85546875" style="4" customWidth="1"/>
    <col min="15367" max="15367" width="24.28515625" style="4" customWidth="1"/>
    <col min="15368" max="15368" width="23.7109375" style="4" customWidth="1"/>
    <col min="15369" max="15369" width="18.140625" style="4" customWidth="1"/>
    <col min="15370" max="15370" width="26.42578125" style="4" customWidth="1"/>
    <col min="15371" max="15616" width="9.140625" style="4"/>
    <col min="15617" max="15617" width="16.42578125" style="4" customWidth="1"/>
    <col min="15618" max="15618" width="98.5703125" style="4" customWidth="1"/>
    <col min="15619" max="15619" width="26.28515625" style="4" customWidth="1"/>
    <col min="15620" max="15620" width="28.140625" style="4" customWidth="1"/>
    <col min="15621" max="15621" width="0" style="4" hidden="1" customWidth="1"/>
    <col min="15622" max="15622" width="19.85546875" style="4" customWidth="1"/>
    <col min="15623" max="15623" width="24.28515625" style="4" customWidth="1"/>
    <col min="15624" max="15624" width="23.7109375" style="4" customWidth="1"/>
    <col min="15625" max="15625" width="18.140625" style="4" customWidth="1"/>
    <col min="15626" max="15626" width="26.42578125" style="4" customWidth="1"/>
    <col min="15627" max="15872" width="9.140625" style="4"/>
    <col min="15873" max="15873" width="16.42578125" style="4" customWidth="1"/>
    <col min="15874" max="15874" width="98.5703125" style="4" customWidth="1"/>
    <col min="15875" max="15875" width="26.28515625" style="4" customWidth="1"/>
    <col min="15876" max="15876" width="28.140625" style="4" customWidth="1"/>
    <col min="15877" max="15877" width="0" style="4" hidden="1" customWidth="1"/>
    <col min="15878" max="15878" width="19.85546875" style="4" customWidth="1"/>
    <col min="15879" max="15879" width="24.28515625" style="4" customWidth="1"/>
    <col min="15880" max="15880" width="23.7109375" style="4" customWidth="1"/>
    <col min="15881" max="15881" width="18.140625" style="4" customWidth="1"/>
    <col min="15882" max="15882" width="26.42578125" style="4" customWidth="1"/>
    <col min="15883" max="16128" width="9.140625" style="4"/>
    <col min="16129" max="16129" width="16.42578125" style="4" customWidth="1"/>
    <col min="16130" max="16130" width="98.5703125" style="4" customWidth="1"/>
    <col min="16131" max="16131" width="26.28515625" style="4" customWidth="1"/>
    <col min="16132" max="16132" width="28.140625" style="4" customWidth="1"/>
    <col min="16133" max="16133" width="0" style="4" hidden="1" customWidth="1"/>
    <col min="16134" max="16134" width="19.85546875" style="4" customWidth="1"/>
    <col min="16135" max="16135" width="24.28515625" style="4" customWidth="1"/>
    <col min="16136" max="16136" width="23.7109375" style="4" customWidth="1"/>
    <col min="16137" max="16137" width="18.140625" style="4" customWidth="1"/>
    <col min="16138" max="16138" width="26.42578125" style="4" customWidth="1"/>
    <col min="16139" max="16384" width="9.140625" style="4"/>
  </cols>
  <sheetData>
    <row r="1" spans="1:10" ht="20.25" x14ac:dyDescent="0.25">
      <c r="A1" s="134"/>
      <c r="B1" s="134"/>
      <c r="C1" s="135" t="s">
        <v>0</v>
      </c>
      <c r="D1" s="135"/>
      <c r="E1" s="135"/>
      <c r="F1" s="135"/>
      <c r="G1" s="135"/>
      <c r="H1" s="135"/>
      <c r="I1" s="135"/>
      <c r="J1" s="135"/>
    </row>
    <row r="2" spans="1:10" ht="20.25" x14ac:dyDescent="0.25">
      <c r="A2" s="134"/>
      <c r="B2" s="134"/>
      <c r="C2" s="135" t="s">
        <v>1</v>
      </c>
      <c r="D2" s="135"/>
      <c r="E2" s="135"/>
      <c r="F2" s="135"/>
      <c r="G2" s="135"/>
      <c r="H2" s="135"/>
      <c r="I2" s="135"/>
      <c r="J2" s="135"/>
    </row>
    <row r="3" spans="1:10" ht="20.25" x14ac:dyDescent="0.25">
      <c r="A3" s="134"/>
      <c r="B3" s="134"/>
      <c r="C3" s="135" t="s">
        <v>119</v>
      </c>
      <c r="D3" s="135"/>
      <c r="E3" s="135"/>
      <c r="F3" s="135"/>
      <c r="G3" s="135"/>
      <c r="H3" s="135"/>
      <c r="I3" s="135"/>
      <c r="J3" s="135"/>
    </row>
    <row r="4" spans="1:10" ht="20.25" x14ac:dyDescent="0.25">
      <c r="A4" s="73"/>
      <c r="B4" s="73"/>
      <c r="C4" s="74"/>
      <c r="D4" s="74"/>
      <c r="E4" s="74"/>
      <c r="F4" s="74"/>
      <c r="G4" s="74"/>
      <c r="H4" s="74"/>
      <c r="I4" s="74"/>
      <c r="J4" s="74"/>
    </row>
    <row r="5" spans="1:10" ht="20.25" x14ac:dyDescent="0.25">
      <c r="A5" s="127" t="s">
        <v>135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ht="21" thickBot="1" x14ac:dyDescent="0.3">
      <c r="A6" s="5"/>
      <c r="B6" s="5"/>
      <c r="C6" s="5"/>
      <c r="D6" s="5"/>
      <c r="E6" s="5"/>
      <c r="F6" s="5"/>
      <c r="G6" s="6"/>
      <c r="H6" s="5"/>
      <c r="I6" s="7" t="s">
        <v>2</v>
      </c>
      <c r="J6" s="5"/>
    </row>
    <row r="7" spans="1:10" ht="20.25" x14ac:dyDescent="0.25">
      <c r="A7" s="128" t="s">
        <v>3</v>
      </c>
      <c r="B7" s="130" t="s">
        <v>4</v>
      </c>
      <c r="C7" s="132" t="s">
        <v>5</v>
      </c>
      <c r="D7" s="132"/>
      <c r="E7" s="132"/>
      <c r="F7" s="132"/>
      <c r="G7" s="133" t="s">
        <v>6</v>
      </c>
      <c r="H7" s="133"/>
      <c r="I7" s="133"/>
      <c r="J7" s="8"/>
    </row>
    <row r="8" spans="1:10" ht="141.75" x14ac:dyDescent="0.25">
      <c r="A8" s="129"/>
      <c r="B8" s="131"/>
      <c r="C8" s="118" t="s">
        <v>7</v>
      </c>
      <c r="D8" s="118" t="s">
        <v>8</v>
      </c>
      <c r="E8" s="118" t="s">
        <v>9</v>
      </c>
      <c r="F8" s="118" t="s">
        <v>10</v>
      </c>
      <c r="G8" s="118" t="s">
        <v>11</v>
      </c>
      <c r="H8" s="118" t="s">
        <v>12</v>
      </c>
      <c r="I8" s="118" t="s">
        <v>13</v>
      </c>
      <c r="J8" s="10" t="s">
        <v>14</v>
      </c>
    </row>
    <row r="9" spans="1:10" ht="20.25" x14ac:dyDescent="0.25">
      <c r="A9" s="11">
        <v>10000000</v>
      </c>
      <c r="B9" s="12" t="s">
        <v>15</v>
      </c>
      <c r="C9" s="52">
        <f>SUM(C10,C11,C15)</f>
        <v>1141100</v>
      </c>
      <c r="D9" s="52">
        <f t="shared" ref="D9:J9" si="0">SUM(D10,D11,D15)</f>
        <v>2033260.9499999997</v>
      </c>
      <c r="E9" s="53">
        <f t="shared" si="0"/>
        <v>168.4</v>
      </c>
      <c r="F9" s="119">
        <f>D9/C9*100</f>
        <v>178.18429147313992</v>
      </c>
      <c r="G9" s="53"/>
      <c r="H9" s="53"/>
      <c r="I9" s="53"/>
      <c r="J9" s="120">
        <f t="shared" si="0"/>
        <v>2033260.9499999997</v>
      </c>
    </row>
    <row r="10" spans="1:10" ht="20.25" x14ac:dyDescent="0.25">
      <c r="A10" s="21" t="s">
        <v>25</v>
      </c>
      <c r="B10" s="18" t="s">
        <v>26</v>
      </c>
      <c r="C10" s="13">
        <v>95000</v>
      </c>
      <c r="D10" s="13">
        <v>161528.94</v>
      </c>
      <c r="E10" s="20"/>
      <c r="F10" s="119">
        <f t="shared" ref="F10:F29" si="1">D10/C10*100</f>
        <v>170.03046315789473</v>
      </c>
      <c r="G10" s="13"/>
      <c r="H10" s="13"/>
      <c r="I10" s="15"/>
      <c r="J10" s="16">
        <f t="shared" ref="J10:J21" si="2">SUM(D10,H10)</f>
        <v>161528.94</v>
      </c>
    </row>
    <row r="11" spans="1:10" ht="20.25" x14ac:dyDescent="0.25">
      <c r="A11" s="21" t="s">
        <v>27</v>
      </c>
      <c r="B11" s="23" t="s">
        <v>28</v>
      </c>
      <c r="C11" s="13">
        <f>SUM(C12:C14)</f>
        <v>980800</v>
      </c>
      <c r="D11" s="13">
        <f>SUM(D12:D14)</f>
        <v>1799517.1099999999</v>
      </c>
      <c r="E11" s="20">
        <v>168.4</v>
      </c>
      <c r="F11" s="119">
        <f t="shared" si="1"/>
        <v>183.47441986133768</v>
      </c>
      <c r="G11" s="13"/>
      <c r="H11" s="13"/>
      <c r="I11" s="15"/>
      <c r="J11" s="16">
        <f>SUM(D11,H11)</f>
        <v>1799517.1099999999</v>
      </c>
    </row>
    <row r="12" spans="1:10" ht="40.5" x14ac:dyDescent="0.25">
      <c r="A12" s="11" t="s">
        <v>29</v>
      </c>
      <c r="B12" s="18" t="s">
        <v>30</v>
      </c>
      <c r="C12" s="13">
        <v>70600</v>
      </c>
      <c r="D12" s="13">
        <v>92311.4</v>
      </c>
      <c r="E12" s="20"/>
      <c r="F12" s="119">
        <f t="shared" si="1"/>
        <v>130.75269121813031</v>
      </c>
      <c r="G12" s="13"/>
      <c r="H12" s="13"/>
      <c r="I12" s="15"/>
      <c r="J12" s="16">
        <f t="shared" si="2"/>
        <v>92311.4</v>
      </c>
    </row>
    <row r="13" spans="1:10" ht="40.5" x14ac:dyDescent="0.25">
      <c r="A13" s="11" t="s">
        <v>31</v>
      </c>
      <c r="B13" s="18" t="s">
        <v>32</v>
      </c>
      <c r="C13" s="13">
        <v>285900</v>
      </c>
      <c r="D13" s="13">
        <v>320674.21000000002</v>
      </c>
      <c r="E13" s="20"/>
      <c r="F13" s="119">
        <f t="shared" si="1"/>
        <v>112.16306750612104</v>
      </c>
      <c r="G13" s="13"/>
      <c r="H13" s="13"/>
      <c r="I13" s="15"/>
      <c r="J13" s="16">
        <f t="shared" si="2"/>
        <v>320674.21000000002</v>
      </c>
    </row>
    <row r="14" spans="1:10" ht="40.5" x14ac:dyDescent="0.25">
      <c r="A14" s="11" t="s">
        <v>37</v>
      </c>
      <c r="B14" s="18" t="s">
        <v>38</v>
      </c>
      <c r="C14" s="13">
        <v>624300</v>
      </c>
      <c r="D14" s="13">
        <v>1386531.5</v>
      </c>
      <c r="E14" s="20"/>
      <c r="F14" s="119">
        <f t="shared" si="1"/>
        <v>222.09378503924398</v>
      </c>
      <c r="G14" s="13"/>
      <c r="H14" s="13"/>
      <c r="I14" s="15"/>
      <c r="J14" s="16">
        <f t="shared" si="2"/>
        <v>1386531.5</v>
      </c>
    </row>
    <row r="15" spans="1:10" ht="40.5" x14ac:dyDescent="0.25">
      <c r="A15" s="11">
        <v>14040000</v>
      </c>
      <c r="B15" s="58" t="s">
        <v>41</v>
      </c>
      <c r="C15" s="13">
        <v>65300</v>
      </c>
      <c r="D15" s="13">
        <v>72214.899999999994</v>
      </c>
      <c r="E15" s="20"/>
      <c r="F15" s="119">
        <f t="shared" si="1"/>
        <v>110.58943338437979</v>
      </c>
      <c r="G15" s="13"/>
      <c r="H15" s="13"/>
      <c r="I15" s="15"/>
      <c r="J15" s="16">
        <f t="shared" si="2"/>
        <v>72214.899999999994</v>
      </c>
    </row>
    <row r="16" spans="1:10" s="17" customFormat="1" ht="20.25" x14ac:dyDescent="0.25">
      <c r="A16" s="21" t="s">
        <v>45</v>
      </c>
      <c r="B16" s="12" t="s">
        <v>46</v>
      </c>
      <c r="C16" s="13">
        <f>SUM(C17,C22)</f>
        <v>1300</v>
      </c>
      <c r="D16" s="13">
        <f>SUM(D17,D22)</f>
        <v>9217.1999999999989</v>
      </c>
      <c r="E16" s="13" t="e">
        <f>SUM(#REF!,#REF!,E17,#REF!,#REF!)</f>
        <v>#REF!</v>
      </c>
      <c r="F16" s="119">
        <f t="shared" si="1"/>
        <v>709.01538461538451</v>
      </c>
      <c r="G16" s="13"/>
      <c r="H16" s="13"/>
      <c r="I16" s="15"/>
      <c r="J16" s="16">
        <f>SUM(D16,H16)</f>
        <v>9217.1999999999989</v>
      </c>
    </row>
    <row r="17" spans="1:10" ht="20.25" x14ac:dyDescent="0.25">
      <c r="A17" s="21" t="s">
        <v>49</v>
      </c>
      <c r="B17" s="18" t="s">
        <v>50</v>
      </c>
      <c r="C17" s="13"/>
      <c r="D17" s="13">
        <v>8672.4</v>
      </c>
      <c r="E17" s="14">
        <v>110.4</v>
      </c>
      <c r="F17" s="119"/>
      <c r="G17" s="13"/>
      <c r="H17" s="13"/>
      <c r="I17" s="15"/>
      <c r="J17" s="16">
        <f t="shared" si="2"/>
        <v>8672.4</v>
      </c>
    </row>
    <row r="18" spans="1:10" ht="20.25" x14ac:dyDescent="0.25">
      <c r="A18" s="21" t="s">
        <v>51</v>
      </c>
      <c r="B18" s="18" t="s">
        <v>52</v>
      </c>
      <c r="C18" s="13"/>
      <c r="D18" s="13">
        <f>SUM(D19,D20)</f>
        <v>8672.4</v>
      </c>
      <c r="E18" s="14"/>
      <c r="F18" s="119"/>
      <c r="G18" s="13"/>
      <c r="H18" s="13"/>
      <c r="I18" s="15"/>
      <c r="J18" s="16">
        <f t="shared" si="2"/>
        <v>8672.4</v>
      </c>
    </row>
    <row r="19" spans="1:10" ht="60.75" x14ac:dyDescent="0.25">
      <c r="A19" s="11" t="s">
        <v>53</v>
      </c>
      <c r="B19" s="18" t="s">
        <v>54</v>
      </c>
      <c r="C19" s="13"/>
      <c r="D19" s="13">
        <v>7890.4</v>
      </c>
      <c r="E19" s="20">
        <v>83.8</v>
      </c>
      <c r="F19" s="119"/>
      <c r="G19" s="13"/>
      <c r="H19" s="13"/>
      <c r="I19" s="15"/>
      <c r="J19" s="16">
        <f t="shared" si="2"/>
        <v>7890.4</v>
      </c>
    </row>
    <row r="20" spans="1:10" ht="20.25" x14ac:dyDescent="0.25">
      <c r="A20" s="21" t="s">
        <v>55</v>
      </c>
      <c r="B20" s="18" t="s">
        <v>56</v>
      </c>
      <c r="C20" s="13"/>
      <c r="D20" s="13">
        <v>782</v>
      </c>
      <c r="E20" s="20"/>
      <c r="F20" s="119"/>
      <c r="G20" s="13"/>
      <c r="H20" s="13"/>
      <c r="I20" s="15"/>
      <c r="J20" s="16">
        <f t="shared" si="2"/>
        <v>782</v>
      </c>
    </row>
    <row r="21" spans="1:10" ht="40.5" x14ac:dyDescent="0.25">
      <c r="A21" s="21" t="s">
        <v>67</v>
      </c>
      <c r="B21" s="18" t="s">
        <v>68</v>
      </c>
      <c r="C21" s="13"/>
      <c r="D21" s="13"/>
      <c r="E21" s="20"/>
      <c r="F21" s="119"/>
      <c r="G21" s="13"/>
      <c r="H21" s="13"/>
      <c r="I21" s="15"/>
      <c r="J21" s="16">
        <f t="shared" si="2"/>
        <v>0</v>
      </c>
    </row>
    <row r="22" spans="1:10" ht="20.25" x14ac:dyDescent="0.25">
      <c r="A22" s="21" t="s">
        <v>45</v>
      </c>
      <c r="B22" s="18" t="s">
        <v>70</v>
      </c>
      <c r="C22" s="13">
        <f>SUM(C23:C23)</f>
        <v>1300</v>
      </c>
      <c r="D22" s="13">
        <f>SUM(D23:D23)</f>
        <v>544.79999999999995</v>
      </c>
      <c r="E22" s="20">
        <v>585.9</v>
      </c>
      <c r="F22" s="119">
        <f t="shared" si="1"/>
        <v>41.907692307692308</v>
      </c>
      <c r="G22" s="13"/>
      <c r="H22" s="13"/>
      <c r="I22" s="15"/>
      <c r="J22" s="16">
        <f>SUM(D22,H22)</f>
        <v>544.79999999999995</v>
      </c>
    </row>
    <row r="23" spans="1:10" ht="60.75" x14ac:dyDescent="0.25">
      <c r="A23" s="11">
        <v>22090100</v>
      </c>
      <c r="B23" s="18" t="s">
        <v>114</v>
      </c>
      <c r="C23" s="13">
        <v>1300</v>
      </c>
      <c r="D23" s="13">
        <v>544.79999999999995</v>
      </c>
      <c r="E23" s="20"/>
      <c r="F23" s="119">
        <f t="shared" si="1"/>
        <v>41.907692307692308</v>
      </c>
      <c r="G23" s="13"/>
      <c r="H23" s="13"/>
      <c r="I23" s="15"/>
      <c r="J23" s="16">
        <f>SUM(D23,H23)</f>
        <v>544.79999999999995</v>
      </c>
    </row>
    <row r="24" spans="1:10" ht="20.25" x14ac:dyDescent="0.25">
      <c r="A24" s="11"/>
      <c r="B24" s="18" t="s">
        <v>82</v>
      </c>
      <c r="C24" s="13">
        <f>SUM(C22,C9)</f>
        <v>1142400</v>
      </c>
      <c r="D24" s="13">
        <f>SUM(D16,D9)</f>
        <v>2042478.1499999997</v>
      </c>
      <c r="E24" s="20"/>
      <c r="F24" s="119">
        <f t="shared" si="1"/>
        <v>178.78835346638652</v>
      </c>
      <c r="G24" s="13"/>
      <c r="H24" s="13"/>
      <c r="I24" s="15"/>
      <c r="J24" s="16">
        <f>SUM(D24,H24)</f>
        <v>2042478.1499999997</v>
      </c>
    </row>
    <row r="25" spans="1:10" s="17" customFormat="1" ht="20.25" x14ac:dyDescent="0.25">
      <c r="A25" s="21" t="s">
        <v>83</v>
      </c>
      <c r="B25" s="18" t="s">
        <v>84</v>
      </c>
      <c r="C25" s="24">
        <v>1086900</v>
      </c>
      <c r="D25" s="24">
        <v>1017981.98</v>
      </c>
      <c r="E25" s="25"/>
      <c r="F25" s="119">
        <f t="shared" si="1"/>
        <v>93.659212439046826</v>
      </c>
      <c r="G25" s="24"/>
      <c r="H25" s="24"/>
      <c r="I25" s="15"/>
      <c r="J25" s="27">
        <v>1017981.98</v>
      </c>
    </row>
    <row r="26" spans="1:10" s="17" customFormat="1" ht="40.5" x14ac:dyDescent="0.25">
      <c r="A26" s="21" t="s">
        <v>95</v>
      </c>
      <c r="B26" s="23" t="s">
        <v>96</v>
      </c>
      <c r="C26" s="30">
        <v>1086900</v>
      </c>
      <c r="D26" s="30">
        <v>1017981.98</v>
      </c>
      <c r="E26" s="31"/>
      <c r="F26" s="119">
        <f t="shared" si="1"/>
        <v>93.659212439046826</v>
      </c>
      <c r="G26" s="30"/>
      <c r="H26" s="30"/>
      <c r="I26" s="15"/>
      <c r="J26" s="32">
        <f>SUM(D26,H26)</f>
        <v>1017981.98</v>
      </c>
    </row>
    <row r="27" spans="1:10" s="17" customFormat="1" ht="141.75" hidden="1" x14ac:dyDescent="0.25">
      <c r="A27" s="21" t="s">
        <v>97</v>
      </c>
      <c r="B27" s="18" t="s">
        <v>98</v>
      </c>
      <c r="C27" s="13"/>
      <c r="D27" s="13"/>
      <c r="E27" s="14"/>
      <c r="F27" s="119" t="e">
        <f t="shared" si="1"/>
        <v>#DIV/0!</v>
      </c>
      <c r="G27" s="13"/>
      <c r="H27" s="13"/>
      <c r="I27" s="15" t="e">
        <f>H27/G27*100</f>
        <v>#DIV/0!</v>
      </c>
      <c r="J27" s="16">
        <f>SUM(D27,H27)</f>
        <v>0</v>
      </c>
    </row>
    <row r="28" spans="1:10" s="17" customFormat="1" ht="20.25" x14ac:dyDescent="0.25">
      <c r="A28" s="21" t="s">
        <v>105</v>
      </c>
      <c r="B28" s="18" t="s">
        <v>106</v>
      </c>
      <c r="C28" s="30">
        <v>1086900</v>
      </c>
      <c r="D28" s="13">
        <v>1017981.98</v>
      </c>
      <c r="E28" s="14">
        <v>43.4</v>
      </c>
      <c r="F28" s="119">
        <f t="shared" si="1"/>
        <v>93.659212439046826</v>
      </c>
      <c r="G28" s="13"/>
      <c r="H28" s="13"/>
      <c r="I28" s="15"/>
      <c r="J28" s="16">
        <v>1017981.98</v>
      </c>
    </row>
    <row r="29" spans="1:10" s="17" customFormat="1" ht="21" thickBot="1" x14ac:dyDescent="0.3">
      <c r="A29" s="33"/>
      <c r="B29" s="34" t="s">
        <v>107</v>
      </c>
      <c r="C29" s="35">
        <f>SUM(C25,C24)</f>
        <v>2229300</v>
      </c>
      <c r="D29" s="35">
        <f>SUM(D25,D24)</f>
        <v>3060460.13</v>
      </c>
      <c r="E29" s="36">
        <v>93.8</v>
      </c>
      <c r="F29" s="121">
        <f t="shared" si="1"/>
        <v>137.28345803615485</v>
      </c>
      <c r="G29" s="35"/>
      <c r="H29" s="35"/>
      <c r="I29" s="37"/>
      <c r="J29" s="38">
        <f>SUM(D29,H29)</f>
        <v>3060460.13</v>
      </c>
    </row>
    <row r="30" spans="1:10" s="17" customFormat="1" ht="69" customHeight="1" x14ac:dyDescent="0.25">
      <c r="A30" s="39"/>
      <c r="B30" s="40"/>
      <c r="C30" s="76"/>
      <c r="D30" s="76"/>
      <c r="E30" s="77"/>
      <c r="F30" s="78"/>
      <c r="G30" s="76"/>
      <c r="H30" s="76"/>
      <c r="I30" s="78"/>
      <c r="J30" s="76"/>
    </row>
    <row r="31" spans="1:10" s="17" customFormat="1" ht="27.75" x14ac:dyDescent="0.4">
      <c r="A31" s="39"/>
      <c r="B31" s="75" t="s">
        <v>158</v>
      </c>
      <c r="C31"/>
      <c r="D31"/>
      <c r="E31"/>
      <c r="F31"/>
      <c r="G31"/>
      <c r="H31"/>
      <c r="I31" s="78"/>
      <c r="J31" s="76"/>
    </row>
    <row r="32" spans="1:10" s="17" customFormat="1" ht="20.25" x14ac:dyDescent="0.25">
      <c r="A32" s="39"/>
      <c r="B32" s="40"/>
      <c r="C32" s="76"/>
      <c r="D32" s="76"/>
      <c r="E32" s="77"/>
      <c r="F32" s="78"/>
      <c r="G32" s="76"/>
      <c r="H32" s="76"/>
      <c r="I32" s="78"/>
      <c r="J32" s="76"/>
    </row>
    <row r="33" spans="1:10" s="17" customFormat="1" ht="57" customHeight="1" x14ac:dyDescent="0.25">
      <c r="A33" s="39"/>
      <c r="B33" s="40"/>
      <c r="C33" s="41"/>
      <c r="D33" s="41"/>
      <c r="E33" s="41"/>
      <c r="F33" s="42"/>
      <c r="G33" s="41"/>
      <c r="H33" s="41"/>
      <c r="I33" s="42"/>
      <c r="J33" s="41"/>
    </row>
    <row r="34" spans="1:10" s="17" customFormat="1" ht="20.25" hidden="1" x14ac:dyDescent="0.25">
      <c r="A34" s="39"/>
      <c r="B34" s="40"/>
      <c r="C34" s="41"/>
      <c r="D34" s="41"/>
      <c r="E34" s="41"/>
      <c r="F34" s="41"/>
      <c r="G34" s="41"/>
      <c r="H34" s="41"/>
      <c r="I34" s="41"/>
      <c r="J34" s="41"/>
    </row>
    <row r="35" spans="1:10" ht="20.25" hidden="1" x14ac:dyDescent="0.25">
      <c r="A35" s="7"/>
      <c r="B35" s="7"/>
      <c r="C35" s="7" t="s">
        <v>108</v>
      </c>
      <c r="D35" s="7"/>
      <c r="E35" s="7"/>
      <c r="F35" s="7"/>
      <c r="G35" s="7"/>
      <c r="H35" s="7"/>
      <c r="I35" s="7"/>
      <c r="J35" s="7"/>
    </row>
    <row r="36" spans="1:10" ht="27.75" x14ac:dyDescent="0.25">
      <c r="A36" s="7"/>
      <c r="B36" s="80" t="s">
        <v>150</v>
      </c>
      <c r="C36" s="7"/>
      <c r="D36" s="7"/>
      <c r="E36" s="7"/>
      <c r="F36" s="7"/>
      <c r="G36" s="7"/>
      <c r="H36" s="7"/>
      <c r="I36" s="7"/>
      <c r="J36" s="7"/>
    </row>
    <row r="37" spans="1:10" ht="20.2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ht="20.2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ht="20.2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  <row r="40" spans="1:10" ht="20.25" x14ac:dyDescent="0.25">
      <c r="A40" s="57"/>
      <c r="B40" s="136"/>
      <c r="C40" s="136"/>
      <c r="D40" s="136"/>
      <c r="E40" s="136"/>
      <c r="F40" s="136"/>
      <c r="G40" s="136"/>
      <c r="H40" s="136"/>
      <c r="I40" s="136"/>
      <c r="J40" s="136"/>
    </row>
    <row r="41" spans="1:10" ht="20.25" x14ac:dyDescent="0.25">
      <c r="A41" s="43"/>
      <c r="B41" s="44"/>
      <c r="C41" s="44"/>
      <c r="D41" s="45"/>
      <c r="E41" s="46"/>
      <c r="F41" s="46"/>
      <c r="G41" s="43"/>
      <c r="H41" s="47"/>
      <c r="I41" s="47"/>
      <c r="J41" s="43"/>
    </row>
    <row r="42" spans="1:10" x14ac:dyDescent="0.25">
      <c r="B42" s="49"/>
      <c r="C42" s="50"/>
      <c r="D42" s="49"/>
      <c r="G42" s="51"/>
    </row>
  </sheetData>
  <mergeCells count="12">
    <mergeCell ref="C1:J1"/>
    <mergeCell ref="C2:J2"/>
    <mergeCell ref="C3:J3"/>
    <mergeCell ref="A1:B1"/>
    <mergeCell ref="A2:B2"/>
    <mergeCell ref="A3:B3"/>
    <mergeCell ref="B40:J40"/>
    <mergeCell ref="A7:A8"/>
    <mergeCell ref="G7:I7"/>
    <mergeCell ref="A5:J5"/>
    <mergeCell ref="C7:F7"/>
    <mergeCell ref="B7:B8"/>
  </mergeCells>
  <hyperlinks>
    <hyperlink ref="B15" location="_ftn1" display="_ftn1"/>
    <hyperlink ref="B28" location="_ftn1" display="_ftn1"/>
    <hyperlink ref="B29" location="_ftn1" display="_ftn1"/>
  </hyperlink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7" zoomScale="55" zoomScaleNormal="55" workbookViewId="0">
      <selection activeCell="S35" sqref="S35"/>
    </sheetView>
  </sheetViews>
  <sheetFormatPr defaultRowHeight="12.75" x14ac:dyDescent="0.25"/>
  <cols>
    <col min="1" max="1" width="16.42578125" style="48" customWidth="1"/>
    <col min="2" max="2" width="98.5703125" style="48" customWidth="1"/>
    <col min="3" max="3" width="26.28515625" style="48" customWidth="1"/>
    <col min="4" max="4" width="28.140625" style="48" customWidth="1"/>
    <col min="5" max="5" width="13" style="48" hidden="1" customWidth="1"/>
    <col min="6" max="6" width="19.85546875" style="48" customWidth="1"/>
    <col min="7" max="7" width="24.28515625" style="48" customWidth="1"/>
    <col min="8" max="8" width="23.7109375" style="48" customWidth="1"/>
    <col min="9" max="9" width="18.140625" style="48" customWidth="1"/>
    <col min="10" max="10" width="26.42578125" style="48" customWidth="1"/>
    <col min="11" max="256" width="9.140625" style="4"/>
    <col min="257" max="257" width="16.42578125" style="4" customWidth="1"/>
    <col min="258" max="258" width="98.5703125" style="4" customWidth="1"/>
    <col min="259" max="259" width="26.28515625" style="4" customWidth="1"/>
    <col min="260" max="260" width="28.140625" style="4" customWidth="1"/>
    <col min="261" max="261" width="0" style="4" hidden="1" customWidth="1"/>
    <col min="262" max="262" width="19.85546875" style="4" customWidth="1"/>
    <col min="263" max="263" width="24.28515625" style="4" customWidth="1"/>
    <col min="264" max="264" width="23.7109375" style="4" customWidth="1"/>
    <col min="265" max="265" width="18.140625" style="4" customWidth="1"/>
    <col min="266" max="266" width="26.42578125" style="4" customWidth="1"/>
    <col min="267" max="512" width="9.140625" style="4"/>
    <col min="513" max="513" width="16.42578125" style="4" customWidth="1"/>
    <col min="514" max="514" width="98.5703125" style="4" customWidth="1"/>
    <col min="515" max="515" width="26.28515625" style="4" customWidth="1"/>
    <col min="516" max="516" width="28.140625" style="4" customWidth="1"/>
    <col min="517" max="517" width="0" style="4" hidden="1" customWidth="1"/>
    <col min="518" max="518" width="19.85546875" style="4" customWidth="1"/>
    <col min="519" max="519" width="24.28515625" style="4" customWidth="1"/>
    <col min="520" max="520" width="23.7109375" style="4" customWidth="1"/>
    <col min="521" max="521" width="18.140625" style="4" customWidth="1"/>
    <col min="522" max="522" width="26.42578125" style="4" customWidth="1"/>
    <col min="523" max="768" width="9.140625" style="4"/>
    <col min="769" max="769" width="16.42578125" style="4" customWidth="1"/>
    <col min="770" max="770" width="98.5703125" style="4" customWidth="1"/>
    <col min="771" max="771" width="26.28515625" style="4" customWidth="1"/>
    <col min="772" max="772" width="28.140625" style="4" customWidth="1"/>
    <col min="773" max="773" width="0" style="4" hidden="1" customWidth="1"/>
    <col min="774" max="774" width="19.85546875" style="4" customWidth="1"/>
    <col min="775" max="775" width="24.28515625" style="4" customWidth="1"/>
    <col min="776" max="776" width="23.7109375" style="4" customWidth="1"/>
    <col min="777" max="777" width="18.140625" style="4" customWidth="1"/>
    <col min="778" max="778" width="26.42578125" style="4" customWidth="1"/>
    <col min="779" max="1024" width="9.140625" style="4"/>
    <col min="1025" max="1025" width="16.42578125" style="4" customWidth="1"/>
    <col min="1026" max="1026" width="98.5703125" style="4" customWidth="1"/>
    <col min="1027" max="1027" width="26.28515625" style="4" customWidth="1"/>
    <col min="1028" max="1028" width="28.140625" style="4" customWidth="1"/>
    <col min="1029" max="1029" width="0" style="4" hidden="1" customWidth="1"/>
    <col min="1030" max="1030" width="19.85546875" style="4" customWidth="1"/>
    <col min="1031" max="1031" width="24.28515625" style="4" customWidth="1"/>
    <col min="1032" max="1032" width="23.7109375" style="4" customWidth="1"/>
    <col min="1033" max="1033" width="18.140625" style="4" customWidth="1"/>
    <col min="1034" max="1034" width="26.42578125" style="4" customWidth="1"/>
    <col min="1035" max="1280" width="9.140625" style="4"/>
    <col min="1281" max="1281" width="16.42578125" style="4" customWidth="1"/>
    <col min="1282" max="1282" width="98.5703125" style="4" customWidth="1"/>
    <col min="1283" max="1283" width="26.28515625" style="4" customWidth="1"/>
    <col min="1284" max="1284" width="28.140625" style="4" customWidth="1"/>
    <col min="1285" max="1285" width="0" style="4" hidden="1" customWidth="1"/>
    <col min="1286" max="1286" width="19.85546875" style="4" customWidth="1"/>
    <col min="1287" max="1287" width="24.28515625" style="4" customWidth="1"/>
    <col min="1288" max="1288" width="23.7109375" style="4" customWidth="1"/>
    <col min="1289" max="1289" width="18.140625" style="4" customWidth="1"/>
    <col min="1290" max="1290" width="26.42578125" style="4" customWidth="1"/>
    <col min="1291" max="1536" width="9.140625" style="4"/>
    <col min="1537" max="1537" width="16.42578125" style="4" customWidth="1"/>
    <col min="1538" max="1538" width="98.5703125" style="4" customWidth="1"/>
    <col min="1539" max="1539" width="26.28515625" style="4" customWidth="1"/>
    <col min="1540" max="1540" width="28.140625" style="4" customWidth="1"/>
    <col min="1541" max="1541" width="0" style="4" hidden="1" customWidth="1"/>
    <col min="1542" max="1542" width="19.85546875" style="4" customWidth="1"/>
    <col min="1543" max="1543" width="24.28515625" style="4" customWidth="1"/>
    <col min="1544" max="1544" width="23.7109375" style="4" customWidth="1"/>
    <col min="1545" max="1545" width="18.140625" style="4" customWidth="1"/>
    <col min="1546" max="1546" width="26.42578125" style="4" customWidth="1"/>
    <col min="1547" max="1792" width="9.140625" style="4"/>
    <col min="1793" max="1793" width="16.42578125" style="4" customWidth="1"/>
    <col min="1794" max="1794" width="98.5703125" style="4" customWidth="1"/>
    <col min="1795" max="1795" width="26.28515625" style="4" customWidth="1"/>
    <col min="1796" max="1796" width="28.140625" style="4" customWidth="1"/>
    <col min="1797" max="1797" width="0" style="4" hidden="1" customWidth="1"/>
    <col min="1798" max="1798" width="19.85546875" style="4" customWidth="1"/>
    <col min="1799" max="1799" width="24.28515625" style="4" customWidth="1"/>
    <col min="1800" max="1800" width="23.7109375" style="4" customWidth="1"/>
    <col min="1801" max="1801" width="18.140625" style="4" customWidth="1"/>
    <col min="1802" max="1802" width="26.42578125" style="4" customWidth="1"/>
    <col min="1803" max="2048" width="9.140625" style="4"/>
    <col min="2049" max="2049" width="16.42578125" style="4" customWidth="1"/>
    <col min="2050" max="2050" width="98.5703125" style="4" customWidth="1"/>
    <col min="2051" max="2051" width="26.28515625" style="4" customWidth="1"/>
    <col min="2052" max="2052" width="28.140625" style="4" customWidth="1"/>
    <col min="2053" max="2053" width="0" style="4" hidden="1" customWidth="1"/>
    <col min="2054" max="2054" width="19.85546875" style="4" customWidth="1"/>
    <col min="2055" max="2055" width="24.28515625" style="4" customWidth="1"/>
    <col min="2056" max="2056" width="23.7109375" style="4" customWidth="1"/>
    <col min="2057" max="2057" width="18.140625" style="4" customWidth="1"/>
    <col min="2058" max="2058" width="26.42578125" style="4" customWidth="1"/>
    <col min="2059" max="2304" width="9.140625" style="4"/>
    <col min="2305" max="2305" width="16.42578125" style="4" customWidth="1"/>
    <col min="2306" max="2306" width="98.5703125" style="4" customWidth="1"/>
    <col min="2307" max="2307" width="26.28515625" style="4" customWidth="1"/>
    <col min="2308" max="2308" width="28.140625" style="4" customWidth="1"/>
    <col min="2309" max="2309" width="0" style="4" hidden="1" customWidth="1"/>
    <col min="2310" max="2310" width="19.85546875" style="4" customWidth="1"/>
    <col min="2311" max="2311" width="24.28515625" style="4" customWidth="1"/>
    <col min="2312" max="2312" width="23.7109375" style="4" customWidth="1"/>
    <col min="2313" max="2313" width="18.140625" style="4" customWidth="1"/>
    <col min="2314" max="2314" width="26.42578125" style="4" customWidth="1"/>
    <col min="2315" max="2560" width="9.140625" style="4"/>
    <col min="2561" max="2561" width="16.42578125" style="4" customWidth="1"/>
    <col min="2562" max="2562" width="98.5703125" style="4" customWidth="1"/>
    <col min="2563" max="2563" width="26.28515625" style="4" customWidth="1"/>
    <col min="2564" max="2564" width="28.140625" style="4" customWidth="1"/>
    <col min="2565" max="2565" width="0" style="4" hidden="1" customWidth="1"/>
    <col min="2566" max="2566" width="19.85546875" style="4" customWidth="1"/>
    <col min="2567" max="2567" width="24.28515625" style="4" customWidth="1"/>
    <col min="2568" max="2568" width="23.7109375" style="4" customWidth="1"/>
    <col min="2569" max="2569" width="18.140625" style="4" customWidth="1"/>
    <col min="2570" max="2570" width="26.42578125" style="4" customWidth="1"/>
    <col min="2571" max="2816" width="9.140625" style="4"/>
    <col min="2817" max="2817" width="16.42578125" style="4" customWidth="1"/>
    <col min="2818" max="2818" width="98.5703125" style="4" customWidth="1"/>
    <col min="2819" max="2819" width="26.28515625" style="4" customWidth="1"/>
    <col min="2820" max="2820" width="28.140625" style="4" customWidth="1"/>
    <col min="2821" max="2821" width="0" style="4" hidden="1" customWidth="1"/>
    <col min="2822" max="2822" width="19.85546875" style="4" customWidth="1"/>
    <col min="2823" max="2823" width="24.28515625" style="4" customWidth="1"/>
    <col min="2824" max="2824" width="23.7109375" style="4" customWidth="1"/>
    <col min="2825" max="2825" width="18.140625" style="4" customWidth="1"/>
    <col min="2826" max="2826" width="26.42578125" style="4" customWidth="1"/>
    <col min="2827" max="3072" width="9.140625" style="4"/>
    <col min="3073" max="3073" width="16.42578125" style="4" customWidth="1"/>
    <col min="3074" max="3074" width="98.5703125" style="4" customWidth="1"/>
    <col min="3075" max="3075" width="26.28515625" style="4" customWidth="1"/>
    <col min="3076" max="3076" width="28.140625" style="4" customWidth="1"/>
    <col min="3077" max="3077" width="0" style="4" hidden="1" customWidth="1"/>
    <col min="3078" max="3078" width="19.85546875" style="4" customWidth="1"/>
    <col min="3079" max="3079" width="24.28515625" style="4" customWidth="1"/>
    <col min="3080" max="3080" width="23.7109375" style="4" customWidth="1"/>
    <col min="3081" max="3081" width="18.140625" style="4" customWidth="1"/>
    <col min="3082" max="3082" width="26.42578125" style="4" customWidth="1"/>
    <col min="3083" max="3328" width="9.140625" style="4"/>
    <col min="3329" max="3329" width="16.42578125" style="4" customWidth="1"/>
    <col min="3330" max="3330" width="98.5703125" style="4" customWidth="1"/>
    <col min="3331" max="3331" width="26.28515625" style="4" customWidth="1"/>
    <col min="3332" max="3332" width="28.140625" style="4" customWidth="1"/>
    <col min="3333" max="3333" width="0" style="4" hidden="1" customWidth="1"/>
    <col min="3334" max="3334" width="19.85546875" style="4" customWidth="1"/>
    <col min="3335" max="3335" width="24.28515625" style="4" customWidth="1"/>
    <col min="3336" max="3336" width="23.7109375" style="4" customWidth="1"/>
    <col min="3337" max="3337" width="18.140625" style="4" customWidth="1"/>
    <col min="3338" max="3338" width="26.42578125" style="4" customWidth="1"/>
    <col min="3339" max="3584" width="9.140625" style="4"/>
    <col min="3585" max="3585" width="16.42578125" style="4" customWidth="1"/>
    <col min="3586" max="3586" width="98.5703125" style="4" customWidth="1"/>
    <col min="3587" max="3587" width="26.28515625" style="4" customWidth="1"/>
    <col min="3588" max="3588" width="28.140625" style="4" customWidth="1"/>
    <col min="3589" max="3589" width="0" style="4" hidden="1" customWidth="1"/>
    <col min="3590" max="3590" width="19.85546875" style="4" customWidth="1"/>
    <col min="3591" max="3591" width="24.28515625" style="4" customWidth="1"/>
    <col min="3592" max="3592" width="23.7109375" style="4" customWidth="1"/>
    <col min="3593" max="3593" width="18.140625" style="4" customWidth="1"/>
    <col min="3594" max="3594" width="26.42578125" style="4" customWidth="1"/>
    <col min="3595" max="3840" width="9.140625" style="4"/>
    <col min="3841" max="3841" width="16.42578125" style="4" customWidth="1"/>
    <col min="3842" max="3842" width="98.5703125" style="4" customWidth="1"/>
    <col min="3843" max="3843" width="26.28515625" style="4" customWidth="1"/>
    <col min="3844" max="3844" width="28.140625" style="4" customWidth="1"/>
    <col min="3845" max="3845" width="0" style="4" hidden="1" customWidth="1"/>
    <col min="3846" max="3846" width="19.85546875" style="4" customWidth="1"/>
    <col min="3847" max="3847" width="24.28515625" style="4" customWidth="1"/>
    <col min="3848" max="3848" width="23.7109375" style="4" customWidth="1"/>
    <col min="3849" max="3849" width="18.140625" style="4" customWidth="1"/>
    <col min="3850" max="3850" width="26.42578125" style="4" customWidth="1"/>
    <col min="3851" max="4096" width="9.140625" style="4"/>
    <col min="4097" max="4097" width="16.42578125" style="4" customWidth="1"/>
    <col min="4098" max="4098" width="98.5703125" style="4" customWidth="1"/>
    <col min="4099" max="4099" width="26.28515625" style="4" customWidth="1"/>
    <col min="4100" max="4100" width="28.140625" style="4" customWidth="1"/>
    <col min="4101" max="4101" width="0" style="4" hidden="1" customWidth="1"/>
    <col min="4102" max="4102" width="19.85546875" style="4" customWidth="1"/>
    <col min="4103" max="4103" width="24.28515625" style="4" customWidth="1"/>
    <col min="4104" max="4104" width="23.7109375" style="4" customWidth="1"/>
    <col min="4105" max="4105" width="18.140625" style="4" customWidth="1"/>
    <col min="4106" max="4106" width="26.42578125" style="4" customWidth="1"/>
    <col min="4107" max="4352" width="9.140625" style="4"/>
    <col min="4353" max="4353" width="16.42578125" style="4" customWidth="1"/>
    <col min="4354" max="4354" width="98.5703125" style="4" customWidth="1"/>
    <col min="4355" max="4355" width="26.28515625" style="4" customWidth="1"/>
    <col min="4356" max="4356" width="28.140625" style="4" customWidth="1"/>
    <col min="4357" max="4357" width="0" style="4" hidden="1" customWidth="1"/>
    <col min="4358" max="4358" width="19.85546875" style="4" customWidth="1"/>
    <col min="4359" max="4359" width="24.28515625" style="4" customWidth="1"/>
    <col min="4360" max="4360" width="23.7109375" style="4" customWidth="1"/>
    <col min="4361" max="4361" width="18.140625" style="4" customWidth="1"/>
    <col min="4362" max="4362" width="26.42578125" style="4" customWidth="1"/>
    <col min="4363" max="4608" width="9.140625" style="4"/>
    <col min="4609" max="4609" width="16.42578125" style="4" customWidth="1"/>
    <col min="4610" max="4610" width="98.5703125" style="4" customWidth="1"/>
    <col min="4611" max="4611" width="26.28515625" style="4" customWidth="1"/>
    <col min="4612" max="4612" width="28.140625" style="4" customWidth="1"/>
    <col min="4613" max="4613" width="0" style="4" hidden="1" customWidth="1"/>
    <col min="4614" max="4614" width="19.85546875" style="4" customWidth="1"/>
    <col min="4615" max="4615" width="24.28515625" style="4" customWidth="1"/>
    <col min="4616" max="4616" width="23.7109375" style="4" customWidth="1"/>
    <col min="4617" max="4617" width="18.140625" style="4" customWidth="1"/>
    <col min="4618" max="4618" width="26.42578125" style="4" customWidth="1"/>
    <col min="4619" max="4864" width="9.140625" style="4"/>
    <col min="4865" max="4865" width="16.42578125" style="4" customWidth="1"/>
    <col min="4866" max="4866" width="98.5703125" style="4" customWidth="1"/>
    <col min="4867" max="4867" width="26.28515625" style="4" customWidth="1"/>
    <col min="4868" max="4868" width="28.140625" style="4" customWidth="1"/>
    <col min="4869" max="4869" width="0" style="4" hidden="1" customWidth="1"/>
    <col min="4870" max="4870" width="19.85546875" style="4" customWidth="1"/>
    <col min="4871" max="4871" width="24.28515625" style="4" customWidth="1"/>
    <col min="4872" max="4872" width="23.7109375" style="4" customWidth="1"/>
    <col min="4873" max="4873" width="18.140625" style="4" customWidth="1"/>
    <col min="4874" max="4874" width="26.42578125" style="4" customWidth="1"/>
    <col min="4875" max="5120" width="9.140625" style="4"/>
    <col min="5121" max="5121" width="16.42578125" style="4" customWidth="1"/>
    <col min="5122" max="5122" width="98.5703125" style="4" customWidth="1"/>
    <col min="5123" max="5123" width="26.28515625" style="4" customWidth="1"/>
    <col min="5124" max="5124" width="28.140625" style="4" customWidth="1"/>
    <col min="5125" max="5125" width="0" style="4" hidden="1" customWidth="1"/>
    <col min="5126" max="5126" width="19.85546875" style="4" customWidth="1"/>
    <col min="5127" max="5127" width="24.28515625" style="4" customWidth="1"/>
    <col min="5128" max="5128" width="23.7109375" style="4" customWidth="1"/>
    <col min="5129" max="5129" width="18.140625" style="4" customWidth="1"/>
    <col min="5130" max="5130" width="26.42578125" style="4" customWidth="1"/>
    <col min="5131" max="5376" width="9.140625" style="4"/>
    <col min="5377" max="5377" width="16.42578125" style="4" customWidth="1"/>
    <col min="5378" max="5378" width="98.5703125" style="4" customWidth="1"/>
    <col min="5379" max="5379" width="26.28515625" style="4" customWidth="1"/>
    <col min="5380" max="5380" width="28.140625" style="4" customWidth="1"/>
    <col min="5381" max="5381" width="0" style="4" hidden="1" customWidth="1"/>
    <col min="5382" max="5382" width="19.85546875" style="4" customWidth="1"/>
    <col min="5383" max="5383" width="24.28515625" style="4" customWidth="1"/>
    <col min="5384" max="5384" width="23.7109375" style="4" customWidth="1"/>
    <col min="5385" max="5385" width="18.140625" style="4" customWidth="1"/>
    <col min="5386" max="5386" width="26.42578125" style="4" customWidth="1"/>
    <col min="5387" max="5632" width="9.140625" style="4"/>
    <col min="5633" max="5633" width="16.42578125" style="4" customWidth="1"/>
    <col min="5634" max="5634" width="98.5703125" style="4" customWidth="1"/>
    <col min="5635" max="5635" width="26.28515625" style="4" customWidth="1"/>
    <col min="5636" max="5636" width="28.140625" style="4" customWidth="1"/>
    <col min="5637" max="5637" width="0" style="4" hidden="1" customWidth="1"/>
    <col min="5638" max="5638" width="19.85546875" style="4" customWidth="1"/>
    <col min="5639" max="5639" width="24.28515625" style="4" customWidth="1"/>
    <col min="5640" max="5640" width="23.7109375" style="4" customWidth="1"/>
    <col min="5641" max="5641" width="18.140625" style="4" customWidth="1"/>
    <col min="5642" max="5642" width="26.42578125" style="4" customWidth="1"/>
    <col min="5643" max="5888" width="9.140625" style="4"/>
    <col min="5889" max="5889" width="16.42578125" style="4" customWidth="1"/>
    <col min="5890" max="5890" width="98.5703125" style="4" customWidth="1"/>
    <col min="5891" max="5891" width="26.28515625" style="4" customWidth="1"/>
    <col min="5892" max="5892" width="28.140625" style="4" customWidth="1"/>
    <col min="5893" max="5893" width="0" style="4" hidden="1" customWidth="1"/>
    <col min="5894" max="5894" width="19.85546875" style="4" customWidth="1"/>
    <col min="5895" max="5895" width="24.28515625" style="4" customWidth="1"/>
    <col min="5896" max="5896" width="23.7109375" style="4" customWidth="1"/>
    <col min="5897" max="5897" width="18.140625" style="4" customWidth="1"/>
    <col min="5898" max="5898" width="26.42578125" style="4" customWidth="1"/>
    <col min="5899" max="6144" width="9.140625" style="4"/>
    <col min="6145" max="6145" width="16.42578125" style="4" customWidth="1"/>
    <col min="6146" max="6146" width="98.5703125" style="4" customWidth="1"/>
    <col min="6147" max="6147" width="26.28515625" style="4" customWidth="1"/>
    <col min="6148" max="6148" width="28.140625" style="4" customWidth="1"/>
    <col min="6149" max="6149" width="0" style="4" hidden="1" customWidth="1"/>
    <col min="6150" max="6150" width="19.85546875" style="4" customWidth="1"/>
    <col min="6151" max="6151" width="24.28515625" style="4" customWidth="1"/>
    <col min="6152" max="6152" width="23.7109375" style="4" customWidth="1"/>
    <col min="6153" max="6153" width="18.140625" style="4" customWidth="1"/>
    <col min="6154" max="6154" width="26.42578125" style="4" customWidth="1"/>
    <col min="6155" max="6400" width="9.140625" style="4"/>
    <col min="6401" max="6401" width="16.42578125" style="4" customWidth="1"/>
    <col min="6402" max="6402" width="98.5703125" style="4" customWidth="1"/>
    <col min="6403" max="6403" width="26.28515625" style="4" customWidth="1"/>
    <col min="6404" max="6404" width="28.140625" style="4" customWidth="1"/>
    <col min="6405" max="6405" width="0" style="4" hidden="1" customWidth="1"/>
    <col min="6406" max="6406" width="19.85546875" style="4" customWidth="1"/>
    <col min="6407" max="6407" width="24.28515625" style="4" customWidth="1"/>
    <col min="6408" max="6408" width="23.7109375" style="4" customWidth="1"/>
    <col min="6409" max="6409" width="18.140625" style="4" customWidth="1"/>
    <col min="6410" max="6410" width="26.42578125" style="4" customWidth="1"/>
    <col min="6411" max="6656" width="9.140625" style="4"/>
    <col min="6657" max="6657" width="16.42578125" style="4" customWidth="1"/>
    <col min="6658" max="6658" width="98.5703125" style="4" customWidth="1"/>
    <col min="6659" max="6659" width="26.28515625" style="4" customWidth="1"/>
    <col min="6660" max="6660" width="28.140625" style="4" customWidth="1"/>
    <col min="6661" max="6661" width="0" style="4" hidden="1" customWidth="1"/>
    <col min="6662" max="6662" width="19.85546875" style="4" customWidth="1"/>
    <col min="6663" max="6663" width="24.28515625" style="4" customWidth="1"/>
    <col min="6664" max="6664" width="23.7109375" style="4" customWidth="1"/>
    <col min="6665" max="6665" width="18.140625" style="4" customWidth="1"/>
    <col min="6666" max="6666" width="26.42578125" style="4" customWidth="1"/>
    <col min="6667" max="6912" width="9.140625" style="4"/>
    <col min="6913" max="6913" width="16.42578125" style="4" customWidth="1"/>
    <col min="6914" max="6914" width="98.5703125" style="4" customWidth="1"/>
    <col min="6915" max="6915" width="26.28515625" style="4" customWidth="1"/>
    <col min="6916" max="6916" width="28.140625" style="4" customWidth="1"/>
    <col min="6917" max="6917" width="0" style="4" hidden="1" customWidth="1"/>
    <col min="6918" max="6918" width="19.85546875" style="4" customWidth="1"/>
    <col min="6919" max="6919" width="24.28515625" style="4" customWidth="1"/>
    <col min="6920" max="6920" width="23.7109375" style="4" customWidth="1"/>
    <col min="6921" max="6921" width="18.140625" style="4" customWidth="1"/>
    <col min="6922" max="6922" width="26.42578125" style="4" customWidth="1"/>
    <col min="6923" max="7168" width="9.140625" style="4"/>
    <col min="7169" max="7169" width="16.42578125" style="4" customWidth="1"/>
    <col min="7170" max="7170" width="98.5703125" style="4" customWidth="1"/>
    <col min="7171" max="7171" width="26.28515625" style="4" customWidth="1"/>
    <col min="7172" max="7172" width="28.140625" style="4" customWidth="1"/>
    <col min="7173" max="7173" width="0" style="4" hidden="1" customWidth="1"/>
    <col min="7174" max="7174" width="19.85546875" style="4" customWidth="1"/>
    <col min="7175" max="7175" width="24.28515625" style="4" customWidth="1"/>
    <col min="7176" max="7176" width="23.7109375" style="4" customWidth="1"/>
    <col min="7177" max="7177" width="18.140625" style="4" customWidth="1"/>
    <col min="7178" max="7178" width="26.42578125" style="4" customWidth="1"/>
    <col min="7179" max="7424" width="9.140625" style="4"/>
    <col min="7425" max="7425" width="16.42578125" style="4" customWidth="1"/>
    <col min="7426" max="7426" width="98.5703125" style="4" customWidth="1"/>
    <col min="7427" max="7427" width="26.28515625" style="4" customWidth="1"/>
    <col min="7428" max="7428" width="28.140625" style="4" customWidth="1"/>
    <col min="7429" max="7429" width="0" style="4" hidden="1" customWidth="1"/>
    <col min="7430" max="7430" width="19.85546875" style="4" customWidth="1"/>
    <col min="7431" max="7431" width="24.28515625" style="4" customWidth="1"/>
    <col min="7432" max="7432" width="23.7109375" style="4" customWidth="1"/>
    <col min="7433" max="7433" width="18.140625" style="4" customWidth="1"/>
    <col min="7434" max="7434" width="26.42578125" style="4" customWidth="1"/>
    <col min="7435" max="7680" width="9.140625" style="4"/>
    <col min="7681" max="7681" width="16.42578125" style="4" customWidth="1"/>
    <col min="7682" max="7682" width="98.5703125" style="4" customWidth="1"/>
    <col min="7683" max="7683" width="26.28515625" style="4" customWidth="1"/>
    <col min="7684" max="7684" width="28.140625" style="4" customWidth="1"/>
    <col min="7685" max="7685" width="0" style="4" hidden="1" customWidth="1"/>
    <col min="7686" max="7686" width="19.85546875" style="4" customWidth="1"/>
    <col min="7687" max="7687" width="24.28515625" style="4" customWidth="1"/>
    <col min="7688" max="7688" width="23.7109375" style="4" customWidth="1"/>
    <col min="7689" max="7689" width="18.140625" style="4" customWidth="1"/>
    <col min="7690" max="7690" width="26.42578125" style="4" customWidth="1"/>
    <col min="7691" max="7936" width="9.140625" style="4"/>
    <col min="7937" max="7937" width="16.42578125" style="4" customWidth="1"/>
    <col min="7938" max="7938" width="98.5703125" style="4" customWidth="1"/>
    <col min="7939" max="7939" width="26.28515625" style="4" customWidth="1"/>
    <col min="7940" max="7940" width="28.140625" style="4" customWidth="1"/>
    <col min="7941" max="7941" width="0" style="4" hidden="1" customWidth="1"/>
    <col min="7942" max="7942" width="19.85546875" style="4" customWidth="1"/>
    <col min="7943" max="7943" width="24.28515625" style="4" customWidth="1"/>
    <col min="7944" max="7944" width="23.7109375" style="4" customWidth="1"/>
    <col min="7945" max="7945" width="18.140625" style="4" customWidth="1"/>
    <col min="7946" max="7946" width="26.42578125" style="4" customWidth="1"/>
    <col min="7947" max="8192" width="9.140625" style="4"/>
    <col min="8193" max="8193" width="16.42578125" style="4" customWidth="1"/>
    <col min="8194" max="8194" width="98.5703125" style="4" customWidth="1"/>
    <col min="8195" max="8195" width="26.28515625" style="4" customWidth="1"/>
    <col min="8196" max="8196" width="28.140625" style="4" customWidth="1"/>
    <col min="8197" max="8197" width="0" style="4" hidden="1" customWidth="1"/>
    <col min="8198" max="8198" width="19.85546875" style="4" customWidth="1"/>
    <col min="8199" max="8199" width="24.28515625" style="4" customWidth="1"/>
    <col min="8200" max="8200" width="23.7109375" style="4" customWidth="1"/>
    <col min="8201" max="8201" width="18.140625" style="4" customWidth="1"/>
    <col min="8202" max="8202" width="26.42578125" style="4" customWidth="1"/>
    <col min="8203" max="8448" width="9.140625" style="4"/>
    <col min="8449" max="8449" width="16.42578125" style="4" customWidth="1"/>
    <col min="8450" max="8450" width="98.5703125" style="4" customWidth="1"/>
    <col min="8451" max="8451" width="26.28515625" style="4" customWidth="1"/>
    <col min="8452" max="8452" width="28.140625" style="4" customWidth="1"/>
    <col min="8453" max="8453" width="0" style="4" hidden="1" customWidth="1"/>
    <col min="8454" max="8454" width="19.85546875" style="4" customWidth="1"/>
    <col min="8455" max="8455" width="24.28515625" style="4" customWidth="1"/>
    <col min="8456" max="8456" width="23.7109375" style="4" customWidth="1"/>
    <col min="8457" max="8457" width="18.140625" style="4" customWidth="1"/>
    <col min="8458" max="8458" width="26.42578125" style="4" customWidth="1"/>
    <col min="8459" max="8704" width="9.140625" style="4"/>
    <col min="8705" max="8705" width="16.42578125" style="4" customWidth="1"/>
    <col min="8706" max="8706" width="98.5703125" style="4" customWidth="1"/>
    <col min="8707" max="8707" width="26.28515625" style="4" customWidth="1"/>
    <col min="8708" max="8708" width="28.140625" style="4" customWidth="1"/>
    <col min="8709" max="8709" width="0" style="4" hidden="1" customWidth="1"/>
    <col min="8710" max="8710" width="19.85546875" style="4" customWidth="1"/>
    <col min="8711" max="8711" width="24.28515625" style="4" customWidth="1"/>
    <col min="8712" max="8712" width="23.7109375" style="4" customWidth="1"/>
    <col min="8713" max="8713" width="18.140625" style="4" customWidth="1"/>
    <col min="8714" max="8714" width="26.42578125" style="4" customWidth="1"/>
    <col min="8715" max="8960" width="9.140625" style="4"/>
    <col min="8961" max="8961" width="16.42578125" style="4" customWidth="1"/>
    <col min="8962" max="8962" width="98.5703125" style="4" customWidth="1"/>
    <col min="8963" max="8963" width="26.28515625" style="4" customWidth="1"/>
    <col min="8964" max="8964" width="28.140625" style="4" customWidth="1"/>
    <col min="8965" max="8965" width="0" style="4" hidden="1" customWidth="1"/>
    <col min="8966" max="8966" width="19.85546875" style="4" customWidth="1"/>
    <col min="8967" max="8967" width="24.28515625" style="4" customWidth="1"/>
    <col min="8968" max="8968" width="23.7109375" style="4" customWidth="1"/>
    <col min="8969" max="8969" width="18.140625" style="4" customWidth="1"/>
    <col min="8970" max="8970" width="26.42578125" style="4" customWidth="1"/>
    <col min="8971" max="9216" width="9.140625" style="4"/>
    <col min="9217" max="9217" width="16.42578125" style="4" customWidth="1"/>
    <col min="9218" max="9218" width="98.5703125" style="4" customWidth="1"/>
    <col min="9219" max="9219" width="26.28515625" style="4" customWidth="1"/>
    <col min="9220" max="9220" width="28.140625" style="4" customWidth="1"/>
    <col min="9221" max="9221" width="0" style="4" hidden="1" customWidth="1"/>
    <col min="9222" max="9222" width="19.85546875" style="4" customWidth="1"/>
    <col min="9223" max="9223" width="24.28515625" style="4" customWidth="1"/>
    <col min="9224" max="9224" width="23.7109375" style="4" customWidth="1"/>
    <col min="9225" max="9225" width="18.140625" style="4" customWidth="1"/>
    <col min="9226" max="9226" width="26.42578125" style="4" customWidth="1"/>
    <col min="9227" max="9472" width="9.140625" style="4"/>
    <col min="9473" max="9473" width="16.42578125" style="4" customWidth="1"/>
    <col min="9474" max="9474" width="98.5703125" style="4" customWidth="1"/>
    <col min="9475" max="9475" width="26.28515625" style="4" customWidth="1"/>
    <col min="9476" max="9476" width="28.140625" style="4" customWidth="1"/>
    <col min="9477" max="9477" width="0" style="4" hidden="1" customWidth="1"/>
    <col min="9478" max="9478" width="19.85546875" style="4" customWidth="1"/>
    <col min="9479" max="9479" width="24.28515625" style="4" customWidth="1"/>
    <col min="9480" max="9480" width="23.7109375" style="4" customWidth="1"/>
    <col min="9481" max="9481" width="18.140625" style="4" customWidth="1"/>
    <col min="9482" max="9482" width="26.42578125" style="4" customWidth="1"/>
    <col min="9483" max="9728" width="9.140625" style="4"/>
    <col min="9729" max="9729" width="16.42578125" style="4" customWidth="1"/>
    <col min="9730" max="9730" width="98.5703125" style="4" customWidth="1"/>
    <col min="9731" max="9731" width="26.28515625" style="4" customWidth="1"/>
    <col min="9732" max="9732" width="28.140625" style="4" customWidth="1"/>
    <col min="9733" max="9733" width="0" style="4" hidden="1" customWidth="1"/>
    <col min="9734" max="9734" width="19.85546875" style="4" customWidth="1"/>
    <col min="9735" max="9735" width="24.28515625" style="4" customWidth="1"/>
    <col min="9736" max="9736" width="23.7109375" style="4" customWidth="1"/>
    <col min="9737" max="9737" width="18.140625" style="4" customWidth="1"/>
    <col min="9738" max="9738" width="26.42578125" style="4" customWidth="1"/>
    <col min="9739" max="9984" width="9.140625" style="4"/>
    <col min="9985" max="9985" width="16.42578125" style="4" customWidth="1"/>
    <col min="9986" max="9986" width="98.5703125" style="4" customWidth="1"/>
    <col min="9987" max="9987" width="26.28515625" style="4" customWidth="1"/>
    <col min="9988" max="9988" width="28.140625" style="4" customWidth="1"/>
    <col min="9989" max="9989" width="0" style="4" hidden="1" customWidth="1"/>
    <col min="9990" max="9990" width="19.85546875" style="4" customWidth="1"/>
    <col min="9991" max="9991" width="24.28515625" style="4" customWidth="1"/>
    <col min="9992" max="9992" width="23.7109375" style="4" customWidth="1"/>
    <col min="9993" max="9993" width="18.140625" style="4" customWidth="1"/>
    <col min="9994" max="9994" width="26.42578125" style="4" customWidth="1"/>
    <col min="9995" max="10240" width="9.140625" style="4"/>
    <col min="10241" max="10241" width="16.42578125" style="4" customWidth="1"/>
    <col min="10242" max="10242" width="98.5703125" style="4" customWidth="1"/>
    <col min="10243" max="10243" width="26.28515625" style="4" customWidth="1"/>
    <col min="10244" max="10244" width="28.140625" style="4" customWidth="1"/>
    <col min="10245" max="10245" width="0" style="4" hidden="1" customWidth="1"/>
    <col min="10246" max="10246" width="19.85546875" style="4" customWidth="1"/>
    <col min="10247" max="10247" width="24.28515625" style="4" customWidth="1"/>
    <col min="10248" max="10248" width="23.7109375" style="4" customWidth="1"/>
    <col min="10249" max="10249" width="18.140625" style="4" customWidth="1"/>
    <col min="10250" max="10250" width="26.42578125" style="4" customWidth="1"/>
    <col min="10251" max="10496" width="9.140625" style="4"/>
    <col min="10497" max="10497" width="16.42578125" style="4" customWidth="1"/>
    <col min="10498" max="10498" width="98.5703125" style="4" customWidth="1"/>
    <col min="10499" max="10499" width="26.28515625" style="4" customWidth="1"/>
    <col min="10500" max="10500" width="28.140625" style="4" customWidth="1"/>
    <col min="10501" max="10501" width="0" style="4" hidden="1" customWidth="1"/>
    <col min="10502" max="10502" width="19.85546875" style="4" customWidth="1"/>
    <col min="10503" max="10503" width="24.28515625" style="4" customWidth="1"/>
    <col min="10504" max="10504" width="23.7109375" style="4" customWidth="1"/>
    <col min="10505" max="10505" width="18.140625" style="4" customWidth="1"/>
    <col min="10506" max="10506" width="26.42578125" style="4" customWidth="1"/>
    <col min="10507" max="10752" width="9.140625" style="4"/>
    <col min="10753" max="10753" width="16.42578125" style="4" customWidth="1"/>
    <col min="10754" max="10754" width="98.5703125" style="4" customWidth="1"/>
    <col min="10755" max="10755" width="26.28515625" style="4" customWidth="1"/>
    <col min="10756" max="10756" width="28.140625" style="4" customWidth="1"/>
    <col min="10757" max="10757" width="0" style="4" hidden="1" customWidth="1"/>
    <col min="10758" max="10758" width="19.85546875" style="4" customWidth="1"/>
    <col min="10759" max="10759" width="24.28515625" style="4" customWidth="1"/>
    <col min="10760" max="10760" width="23.7109375" style="4" customWidth="1"/>
    <col min="10761" max="10761" width="18.140625" style="4" customWidth="1"/>
    <col min="10762" max="10762" width="26.42578125" style="4" customWidth="1"/>
    <col min="10763" max="11008" width="9.140625" style="4"/>
    <col min="11009" max="11009" width="16.42578125" style="4" customWidth="1"/>
    <col min="11010" max="11010" width="98.5703125" style="4" customWidth="1"/>
    <col min="11011" max="11011" width="26.28515625" style="4" customWidth="1"/>
    <col min="11012" max="11012" width="28.140625" style="4" customWidth="1"/>
    <col min="11013" max="11013" width="0" style="4" hidden="1" customWidth="1"/>
    <col min="11014" max="11014" width="19.85546875" style="4" customWidth="1"/>
    <col min="11015" max="11015" width="24.28515625" style="4" customWidth="1"/>
    <col min="11016" max="11016" width="23.7109375" style="4" customWidth="1"/>
    <col min="11017" max="11017" width="18.140625" style="4" customWidth="1"/>
    <col min="11018" max="11018" width="26.42578125" style="4" customWidth="1"/>
    <col min="11019" max="11264" width="9.140625" style="4"/>
    <col min="11265" max="11265" width="16.42578125" style="4" customWidth="1"/>
    <col min="11266" max="11266" width="98.5703125" style="4" customWidth="1"/>
    <col min="11267" max="11267" width="26.28515625" style="4" customWidth="1"/>
    <col min="11268" max="11268" width="28.140625" style="4" customWidth="1"/>
    <col min="11269" max="11269" width="0" style="4" hidden="1" customWidth="1"/>
    <col min="11270" max="11270" width="19.85546875" style="4" customWidth="1"/>
    <col min="11271" max="11271" width="24.28515625" style="4" customWidth="1"/>
    <col min="11272" max="11272" width="23.7109375" style="4" customWidth="1"/>
    <col min="11273" max="11273" width="18.140625" style="4" customWidth="1"/>
    <col min="11274" max="11274" width="26.42578125" style="4" customWidth="1"/>
    <col min="11275" max="11520" width="9.140625" style="4"/>
    <col min="11521" max="11521" width="16.42578125" style="4" customWidth="1"/>
    <col min="11522" max="11522" width="98.5703125" style="4" customWidth="1"/>
    <col min="11523" max="11523" width="26.28515625" style="4" customWidth="1"/>
    <col min="11524" max="11524" width="28.140625" style="4" customWidth="1"/>
    <col min="11525" max="11525" width="0" style="4" hidden="1" customWidth="1"/>
    <col min="11526" max="11526" width="19.85546875" style="4" customWidth="1"/>
    <col min="11527" max="11527" width="24.28515625" style="4" customWidth="1"/>
    <col min="11528" max="11528" width="23.7109375" style="4" customWidth="1"/>
    <col min="11529" max="11529" width="18.140625" style="4" customWidth="1"/>
    <col min="11530" max="11530" width="26.42578125" style="4" customWidth="1"/>
    <col min="11531" max="11776" width="9.140625" style="4"/>
    <col min="11777" max="11777" width="16.42578125" style="4" customWidth="1"/>
    <col min="11778" max="11778" width="98.5703125" style="4" customWidth="1"/>
    <col min="11779" max="11779" width="26.28515625" style="4" customWidth="1"/>
    <col min="11780" max="11780" width="28.140625" style="4" customWidth="1"/>
    <col min="11781" max="11781" width="0" style="4" hidden="1" customWidth="1"/>
    <col min="11782" max="11782" width="19.85546875" style="4" customWidth="1"/>
    <col min="11783" max="11783" width="24.28515625" style="4" customWidth="1"/>
    <col min="11784" max="11784" width="23.7109375" style="4" customWidth="1"/>
    <col min="11785" max="11785" width="18.140625" style="4" customWidth="1"/>
    <col min="11786" max="11786" width="26.42578125" style="4" customWidth="1"/>
    <col min="11787" max="12032" width="9.140625" style="4"/>
    <col min="12033" max="12033" width="16.42578125" style="4" customWidth="1"/>
    <col min="12034" max="12034" width="98.5703125" style="4" customWidth="1"/>
    <col min="12035" max="12035" width="26.28515625" style="4" customWidth="1"/>
    <col min="12036" max="12036" width="28.140625" style="4" customWidth="1"/>
    <col min="12037" max="12037" width="0" style="4" hidden="1" customWidth="1"/>
    <col min="12038" max="12038" width="19.85546875" style="4" customWidth="1"/>
    <col min="12039" max="12039" width="24.28515625" style="4" customWidth="1"/>
    <col min="12040" max="12040" width="23.7109375" style="4" customWidth="1"/>
    <col min="12041" max="12041" width="18.140625" style="4" customWidth="1"/>
    <col min="12042" max="12042" width="26.42578125" style="4" customWidth="1"/>
    <col min="12043" max="12288" width="9.140625" style="4"/>
    <col min="12289" max="12289" width="16.42578125" style="4" customWidth="1"/>
    <col min="12290" max="12290" width="98.5703125" style="4" customWidth="1"/>
    <col min="12291" max="12291" width="26.28515625" style="4" customWidth="1"/>
    <col min="12292" max="12292" width="28.140625" style="4" customWidth="1"/>
    <col min="12293" max="12293" width="0" style="4" hidden="1" customWidth="1"/>
    <col min="12294" max="12294" width="19.85546875" style="4" customWidth="1"/>
    <col min="12295" max="12295" width="24.28515625" style="4" customWidth="1"/>
    <col min="12296" max="12296" width="23.7109375" style="4" customWidth="1"/>
    <col min="12297" max="12297" width="18.140625" style="4" customWidth="1"/>
    <col min="12298" max="12298" width="26.42578125" style="4" customWidth="1"/>
    <col min="12299" max="12544" width="9.140625" style="4"/>
    <col min="12545" max="12545" width="16.42578125" style="4" customWidth="1"/>
    <col min="12546" max="12546" width="98.5703125" style="4" customWidth="1"/>
    <col min="12547" max="12547" width="26.28515625" style="4" customWidth="1"/>
    <col min="12548" max="12548" width="28.140625" style="4" customWidth="1"/>
    <col min="12549" max="12549" width="0" style="4" hidden="1" customWidth="1"/>
    <col min="12550" max="12550" width="19.85546875" style="4" customWidth="1"/>
    <col min="12551" max="12551" width="24.28515625" style="4" customWidth="1"/>
    <col min="12552" max="12552" width="23.7109375" style="4" customWidth="1"/>
    <col min="12553" max="12553" width="18.140625" style="4" customWidth="1"/>
    <col min="12554" max="12554" width="26.42578125" style="4" customWidth="1"/>
    <col min="12555" max="12800" width="9.140625" style="4"/>
    <col min="12801" max="12801" width="16.42578125" style="4" customWidth="1"/>
    <col min="12802" max="12802" width="98.5703125" style="4" customWidth="1"/>
    <col min="12803" max="12803" width="26.28515625" style="4" customWidth="1"/>
    <col min="12804" max="12804" width="28.140625" style="4" customWidth="1"/>
    <col min="12805" max="12805" width="0" style="4" hidden="1" customWidth="1"/>
    <col min="12806" max="12806" width="19.85546875" style="4" customWidth="1"/>
    <col min="12807" max="12807" width="24.28515625" style="4" customWidth="1"/>
    <col min="12808" max="12808" width="23.7109375" style="4" customWidth="1"/>
    <col min="12809" max="12809" width="18.140625" style="4" customWidth="1"/>
    <col min="12810" max="12810" width="26.42578125" style="4" customWidth="1"/>
    <col min="12811" max="13056" width="9.140625" style="4"/>
    <col min="13057" max="13057" width="16.42578125" style="4" customWidth="1"/>
    <col min="13058" max="13058" width="98.5703125" style="4" customWidth="1"/>
    <col min="13059" max="13059" width="26.28515625" style="4" customWidth="1"/>
    <col min="13060" max="13060" width="28.140625" style="4" customWidth="1"/>
    <col min="13061" max="13061" width="0" style="4" hidden="1" customWidth="1"/>
    <col min="13062" max="13062" width="19.85546875" style="4" customWidth="1"/>
    <col min="13063" max="13063" width="24.28515625" style="4" customWidth="1"/>
    <col min="13064" max="13064" width="23.7109375" style="4" customWidth="1"/>
    <col min="13065" max="13065" width="18.140625" style="4" customWidth="1"/>
    <col min="13066" max="13066" width="26.42578125" style="4" customWidth="1"/>
    <col min="13067" max="13312" width="9.140625" style="4"/>
    <col min="13313" max="13313" width="16.42578125" style="4" customWidth="1"/>
    <col min="13314" max="13314" width="98.5703125" style="4" customWidth="1"/>
    <col min="13315" max="13315" width="26.28515625" style="4" customWidth="1"/>
    <col min="13316" max="13316" width="28.140625" style="4" customWidth="1"/>
    <col min="13317" max="13317" width="0" style="4" hidden="1" customWidth="1"/>
    <col min="13318" max="13318" width="19.85546875" style="4" customWidth="1"/>
    <col min="13319" max="13319" width="24.28515625" style="4" customWidth="1"/>
    <col min="13320" max="13320" width="23.7109375" style="4" customWidth="1"/>
    <col min="13321" max="13321" width="18.140625" style="4" customWidth="1"/>
    <col min="13322" max="13322" width="26.42578125" style="4" customWidth="1"/>
    <col min="13323" max="13568" width="9.140625" style="4"/>
    <col min="13569" max="13569" width="16.42578125" style="4" customWidth="1"/>
    <col min="13570" max="13570" width="98.5703125" style="4" customWidth="1"/>
    <col min="13571" max="13571" width="26.28515625" style="4" customWidth="1"/>
    <col min="13572" max="13572" width="28.140625" style="4" customWidth="1"/>
    <col min="13573" max="13573" width="0" style="4" hidden="1" customWidth="1"/>
    <col min="13574" max="13574" width="19.85546875" style="4" customWidth="1"/>
    <col min="13575" max="13575" width="24.28515625" style="4" customWidth="1"/>
    <col min="13576" max="13576" width="23.7109375" style="4" customWidth="1"/>
    <col min="13577" max="13577" width="18.140625" style="4" customWidth="1"/>
    <col min="13578" max="13578" width="26.42578125" style="4" customWidth="1"/>
    <col min="13579" max="13824" width="9.140625" style="4"/>
    <col min="13825" max="13825" width="16.42578125" style="4" customWidth="1"/>
    <col min="13826" max="13826" width="98.5703125" style="4" customWidth="1"/>
    <col min="13827" max="13827" width="26.28515625" style="4" customWidth="1"/>
    <col min="13828" max="13828" width="28.140625" style="4" customWidth="1"/>
    <col min="13829" max="13829" width="0" style="4" hidden="1" customWidth="1"/>
    <col min="13830" max="13830" width="19.85546875" style="4" customWidth="1"/>
    <col min="13831" max="13831" width="24.28515625" style="4" customWidth="1"/>
    <col min="13832" max="13832" width="23.7109375" style="4" customWidth="1"/>
    <col min="13833" max="13833" width="18.140625" style="4" customWidth="1"/>
    <col min="13834" max="13834" width="26.42578125" style="4" customWidth="1"/>
    <col min="13835" max="14080" width="9.140625" style="4"/>
    <col min="14081" max="14081" width="16.42578125" style="4" customWidth="1"/>
    <col min="14082" max="14082" width="98.5703125" style="4" customWidth="1"/>
    <col min="14083" max="14083" width="26.28515625" style="4" customWidth="1"/>
    <col min="14084" max="14084" width="28.140625" style="4" customWidth="1"/>
    <col min="14085" max="14085" width="0" style="4" hidden="1" customWidth="1"/>
    <col min="14086" max="14086" width="19.85546875" style="4" customWidth="1"/>
    <col min="14087" max="14087" width="24.28515625" style="4" customWidth="1"/>
    <col min="14088" max="14088" width="23.7109375" style="4" customWidth="1"/>
    <col min="14089" max="14089" width="18.140625" style="4" customWidth="1"/>
    <col min="14090" max="14090" width="26.42578125" style="4" customWidth="1"/>
    <col min="14091" max="14336" width="9.140625" style="4"/>
    <col min="14337" max="14337" width="16.42578125" style="4" customWidth="1"/>
    <col min="14338" max="14338" width="98.5703125" style="4" customWidth="1"/>
    <col min="14339" max="14339" width="26.28515625" style="4" customWidth="1"/>
    <col min="14340" max="14340" width="28.140625" style="4" customWidth="1"/>
    <col min="14341" max="14341" width="0" style="4" hidden="1" customWidth="1"/>
    <col min="14342" max="14342" width="19.85546875" style="4" customWidth="1"/>
    <col min="14343" max="14343" width="24.28515625" style="4" customWidth="1"/>
    <col min="14344" max="14344" width="23.7109375" style="4" customWidth="1"/>
    <col min="14345" max="14345" width="18.140625" style="4" customWidth="1"/>
    <col min="14346" max="14346" width="26.42578125" style="4" customWidth="1"/>
    <col min="14347" max="14592" width="9.140625" style="4"/>
    <col min="14593" max="14593" width="16.42578125" style="4" customWidth="1"/>
    <col min="14594" max="14594" width="98.5703125" style="4" customWidth="1"/>
    <col min="14595" max="14595" width="26.28515625" style="4" customWidth="1"/>
    <col min="14596" max="14596" width="28.140625" style="4" customWidth="1"/>
    <col min="14597" max="14597" width="0" style="4" hidden="1" customWidth="1"/>
    <col min="14598" max="14598" width="19.85546875" style="4" customWidth="1"/>
    <col min="14599" max="14599" width="24.28515625" style="4" customWidth="1"/>
    <col min="14600" max="14600" width="23.7109375" style="4" customWidth="1"/>
    <col min="14601" max="14601" width="18.140625" style="4" customWidth="1"/>
    <col min="14602" max="14602" width="26.42578125" style="4" customWidth="1"/>
    <col min="14603" max="14848" width="9.140625" style="4"/>
    <col min="14849" max="14849" width="16.42578125" style="4" customWidth="1"/>
    <col min="14850" max="14850" width="98.5703125" style="4" customWidth="1"/>
    <col min="14851" max="14851" width="26.28515625" style="4" customWidth="1"/>
    <col min="14852" max="14852" width="28.140625" style="4" customWidth="1"/>
    <col min="14853" max="14853" width="0" style="4" hidden="1" customWidth="1"/>
    <col min="14854" max="14854" width="19.85546875" style="4" customWidth="1"/>
    <col min="14855" max="14855" width="24.28515625" style="4" customWidth="1"/>
    <col min="14856" max="14856" width="23.7109375" style="4" customWidth="1"/>
    <col min="14857" max="14857" width="18.140625" style="4" customWidth="1"/>
    <col min="14858" max="14858" width="26.42578125" style="4" customWidth="1"/>
    <col min="14859" max="15104" width="9.140625" style="4"/>
    <col min="15105" max="15105" width="16.42578125" style="4" customWidth="1"/>
    <col min="15106" max="15106" width="98.5703125" style="4" customWidth="1"/>
    <col min="15107" max="15107" width="26.28515625" style="4" customWidth="1"/>
    <col min="15108" max="15108" width="28.140625" style="4" customWidth="1"/>
    <col min="15109" max="15109" width="0" style="4" hidden="1" customWidth="1"/>
    <col min="15110" max="15110" width="19.85546875" style="4" customWidth="1"/>
    <col min="15111" max="15111" width="24.28515625" style="4" customWidth="1"/>
    <col min="15112" max="15112" width="23.7109375" style="4" customWidth="1"/>
    <col min="15113" max="15113" width="18.140625" style="4" customWidth="1"/>
    <col min="15114" max="15114" width="26.42578125" style="4" customWidth="1"/>
    <col min="15115" max="15360" width="9.140625" style="4"/>
    <col min="15361" max="15361" width="16.42578125" style="4" customWidth="1"/>
    <col min="15362" max="15362" width="98.5703125" style="4" customWidth="1"/>
    <col min="15363" max="15363" width="26.28515625" style="4" customWidth="1"/>
    <col min="15364" max="15364" width="28.140625" style="4" customWidth="1"/>
    <col min="15365" max="15365" width="0" style="4" hidden="1" customWidth="1"/>
    <col min="15366" max="15366" width="19.85546875" style="4" customWidth="1"/>
    <col min="15367" max="15367" width="24.28515625" style="4" customWidth="1"/>
    <col min="15368" max="15368" width="23.7109375" style="4" customWidth="1"/>
    <col min="15369" max="15369" width="18.140625" style="4" customWidth="1"/>
    <col min="15370" max="15370" width="26.42578125" style="4" customWidth="1"/>
    <col min="15371" max="15616" width="9.140625" style="4"/>
    <col min="15617" max="15617" width="16.42578125" style="4" customWidth="1"/>
    <col min="15618" max="15618" width="98.5703125" style="4" customWidth="1"/>
    <col min="15619" max="15619" width="26.28515625" style="4" customWidth="1"/>
    <col min="15620" max="15620" width="28.140625" style="4" customWidth="1"/>
    <col min="15621" max="15621" width="0" style="4" hidden="1" customWidth="1"/>
    <col min="15622" max="15622" width="19.85546875" style="4" customWidth="1"/>
    <col min="15623" max="15623" width="24.28515625" style="4" customWidth="1"/>
    <col min="15624" max="15624" width="23.7109375" style="4" customWidth="1"/>
    <col min="15625" max="15625" width="18.140625" style="4" customWidth="1"/>
    <col min="15626" max="15626" width="26.42578125" style="4" customWidth="1"/>
    <col min="15627" max="15872" width="9.140625" style="4"/>
    <col min="15873" max="15873" width="16.42578125" style="4" customWidth="1"/>
    <col min="15874" max="15874" width="98.5703125" style="4" customWidth="1"/>
    <col min="15875" max="15875" width="26.28515625" style="4" customWidth="1"/>
    <col min="15876" max="15876" width="28.140625" style="4" customWidth="1"/>
    <col min="15877" max="15877" width="0" style="4" hidden="1" customWidth="1"/>
    <col min="15878" max="15878" width="19.85546875" style="4" customWidth="1"/>
    <col min="15879" max="15879" width="24.28515625" style="4" customWidth="1"/>
    <col min="15880" max="15880" width="23.7109375" style="4" customWidth="1"/>
    <col min="15881" max="15881" width="18.140625" style="4" customWidth="1"/>
    <col min="15882" max="15882" width="26.42578125" style="4" customWidth="1"/>
    <col min="15883" max="16128" width="9.140625" style="4"/>
    <col min="16129" max="16129" width="16.42578125" style="4" customWidth="1"/>
    <col min="16130" max="16130" width="98.5703125" style="4" customWidth="1"/>
    <col min="16131" max="16131" width="26.28515625" style="4" customWidth="1"/>
    <col min="16132" max="16132" width="28.140625" style="4" customWidth="1"/>
    <col min="16133" max="16133" width="0" style="4" hidden="1" customWidth="1"/>
    <col min="16134" max="16134" width="19.85546875" style="4" customWidth="1"/>
    <col min="16135" max="16135" width="24.28515625" style="4" customWidth="1"/>
    <col min="16136" max="16136" width="23.7109375" style="4" customWidth="1"/>
    <col min="16137" max="16137" width="18.140625" style="4" customWidth="1"/>
    <col min="16138" max="16138" width="26.42578125" style="4" customWidth="1"/>
    <col min="16139" max="16384" width="9.140625" style="4"/>
  </cols>
  <sheetData>
    <row r="1" spans="1:10" ht="20.25" x14ac:dyDescent="0.25">
      <c r="A1" s="134"/>
      <c r="B1" s="134"/>
      <c r="C1" s="135" t="s">
        <v>0</v>
      </c>
      <c r="D1" s="135"/>
      <c r="E1" s="135"/>
      <c r="F1" s="135"/>
      <c r="G1" s="135"/>
      <c r="H1" s="135"/>
      <c r="I1" s="135"/>
      <c r="J1" s="135"/>
    </row>
    <row r="2" spans="1:10" ht="20.25" x14ac:dyDescent="0.25">
      <c r="A2" s="134"/>
      <c r="B2" s="134"/>
      <c r="C2" s="135" t="s">
        <v>1</v>
      </c>
      <c r="D2" s="135"/>
      <c r="E2" s="135"/>
      <c r="F2" s="135"/>
      <c r="G2" s="135"/>
      <c r="H2" s="135"/>
      <c r="I2" s="135"/>
      <c r="J2" s="135"/>
    </row>
    <row r="3" spans="1:10" ht="20.25" x14ac:dyDescent="0.25">
      <c r="A3" s="134"/>
      <c r="B3" s="134"/>
      <c r="C3" s="135" t="s">
        <v>120</v>
      </c>
      <c r="D3" s="135"/>
      <c r="E3" s="135"/>
      <c r="F3" s="135"/>
      <c r="G3" s="135"/>
      <c r="H3" s="135"/>
      <c r="I3" s="135"/>
      <c r="J3" s="135"/>
    </row>
    <row r="4" spans="1:10" ht="20.25" x14ac:dyDescent="0.25">
      <c r="A4" s="73"/>
      <c r="B4" s="73"/>
      <c r="C4" s="74"/>
      <c r="D4" s="74"/>
      <c r="E4" s="74"/>
      <c r="F4" s="74"/>
      <c r="G4" s="74"/>
      <c r="H4" s="74"/>
      <c r="I4" s="74"/>
      <c r="J4" s="74"/>
    </row>
    <row r="5" spans="1:10" ht="20.25" x14ac:dyDescent="0.25">
      <c r="A5" s="127" t="s">
        <v>136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ht="21" thickBot="1" x14ac:dyDescent="0.3">
      <c r="A6" s="5"/>
      <c r="B6" s="5"/>
      <c r="C6" s="5"/>
      <c r="D6" s="5"/>
      <c r="E6" s="5"/>
      <c r="F6" s="5"/>
      <c r="G6" s="6"/>
      <c r="H6" s="5"/>
      <c r="I6" s="7" t="s">
        <v>2</v>
      </c>
      <c r="J6" s="5"/>
    </row>
    <row r="7" spans="1:10" ht="20.25" x14ac:dyDescent="0.25">
      <c r="A7" s="128" t="s">
        <v>3</v>
      </c>
      <c r="B7" s="130" t="s">
        <v>4</v>
      </c>
      <c r="C7" s="132" t="s">
        <v>5</v>
      </c>
      <c r="D7" s="132"/>
      <c r="E7" s="132"/>
      <c r="F7" s="132"/>
      <c r="G7" s="133" t="s">
        <v>6</v>
      </c>
      <c r="H7" s="133"/>
      <c r="I7" s="133"/>
      <c r="J7" s="8"/>
    </row>
    <row r="8" spans="1:10" ht="141.75" x14ac:dyDescent="0.25">
      <c r="A8" s="129"/>
      <c r="B8" s="131"/>
      <c r="C8" s="60" t="s">
        <v>7</v>
      </c>
      <c r="D8" s="60" t="s">
        <v>8</v>
      </c>
      <c r="E8" s="60" t="s">
        <v>9</v>
      </c>
      <c r="F8" s="60" t="s">
        <v>10</v>
      </c>
      <c r="G8" s="60" t="s">
        <v>11</v>
      </c>
      <c r="H8" s="60" t="s">
        <v>12</v>
      </c>
      <c r="I8" s="60" t="s">
        <v>13</v>
      </c>
      <c r="J8" s="10" t="s">
        <v>115</v>
      </c>
    </row>
    <row r="9" spans="1:10" s="17" customFormat="1" ht="20.25" x14ac:dyDescent="0.25">
      <c r="A9" s="11">
        <v>10000000</v>
      </c>
      <c r="B9" s="12" t="s">
        <v>15</v>
      </c>
      <c r="C9" s="13">
        <f>SUM(C13,C14,C18)</f>
        <v>1810000</v>
      </c>
      <c r="D9" s="13">
        <f>SUM(D13,D14,D18)</f>
        <v>2054162.6599999997</v>
      </c>
      <c r="E9" s="14">
        <v>91.8</v>
      </c>
      <c r="F9" s="15">
        <f>D9/C9*100</f>
        <v>113.48964972375688</v>
      </c>
      <c r="G9" s="13"/>
      <c r="H9" s="13">
        <v>16288.43</v>
      </c>
      <c r="I9" s="15"/>
      <c r="J9" s="16">
        <f>SUM(D9,H9)</f>
        <v>2070451.0899999996</v>
      </c>
    </row>
    <row r="10" spans="1:10" s="19" customFormat="1" ht="20.25" hidden="1" x14ac:dyDescent="0.25">
      <c r="A10" s="21" t="s">
        <v>19</v>
      </c>
      <c r="B10" s="18" t="s">
        <v>20</v>
      </c>
      <c r="C10" s="22">
        <f t="shared" ref="C10:H10" si="0">SUM(C11:C12)</f>
        <v>0</v>
      </c>
      <c r="D10" s="22">
        <f>SUM(D11:D12)</f>
        <v>0</v>
      </c>
      <c r="E10" s="14">
        <f t="shared" si="0"/>
        <v>103.8</v>
      </c>
      <c r="F10" s="15" t="e">
        <f t="shared" ref="F10:F31" si="1">D10/C10*100</f>
        <v>#DIV/0!</v>
      </c>
      <c r="G10" s="13"/>
      <c r="H10" s="13">
        <f t="shared" si="0"/>
        <v>0</v>
      </c>
      <c r="I10" s="15" t="e">
        <f>H10/G10*100</f>
        <v>#DIV/0!</v>
      </c>
      <c r="J10" s="16">
        <f t="shared" ref="J10:J18" si="2">SUM(D10,H10)</f>
        <v>0</v>
      </c>
    </row>
    <row r="11" spans="1:10" ht="20.25" hidden="1" x14ac:dyDescent="0.25">
      <c r="A11" s="21" t="s">
        <v>21</v>
      </c>
      <c r="B11" s="18" t="s">
        <v>22</v>
      </c>
      <c r="C11" s="13"/>
      <c r="D11" s="13">
        <v>0</v>
      </c>
      <c r="E11" s="20"/>
      <c r="F11" s="15" t="e">
        <f t="shared" si="1"/>
        <v>#DIV/0!</v>
      </c>
      <c r="G11" s="13"/>
      <c r="H11" s="13"/>
      <c r="I11" s="15" t="e">
        <f>H11/G11*100</f>
        <v>#DIV/0!</v>
      </c>
      <c r="J11" s="16">
        <f t="shared" si="2"/>
        <v>0</v>
      </c>
    </row>
    <row r="12" spans="1:10" ht="20.25" hidden="1" x14ac:dyDescent="0.25">
      <c r="A12" s="21" t="s">
        <v>23</v>
      </c>
      <c r="B12" s="18" t="s">
        <v>24</v>
      </c>
      <c r="C12" s="13"/>
      <c r="D12" s="13"/>
      <c r="E12" s="20">
        <v>103.8</v>
      </c>
      <c r="F12" s="15" t="e">
        <f t="shared" si="1"/>
        <v>#DIV/0!</v>
      </c>
      <c r="G12" s="13"/>
      <c r="H12" s="13"/>
      <c r="I12" s="15" t="e">
        <f>H12/G12*100</f>
        <v>#DIV/0!</v>
      </c>
      <c r="J12" s="16">
        <f t="shared" si="2"/>
        <v>0</v>
      </c>
    </row>
    <row r="13" spans="1:10" ht="20.25" x14ac:dyDescent="0.25">
      <c r="A13" s="21" t="s">
        <v>121</v>
      </c>
      <c r="B13" s="18" t="s">
        <v>26</v>
      </c>
      <c r="C13" s="13">
        <v>90000</v>
      </c>
      <c r="D13" s="13">
        <v>203386.63</v>
      </c>
      <c r="E13" s="20"/>
      <c r="F13" s="15">
        <v>157</v>
      </c>
      <c r="G13" s="13"/>
      <c r="H13" s="13"/>
      <c r="I13" s="15"/>
      <c r="J13" s="16">
        <f t="shared" si="2"/>
        <v>203386.63</v>
      </c>
    </row>
    <row r="14" spans="1:10" ht="20.25" x14ac:dyDescent="0.25">
      <c r="A14" s="21" t="s">
        <v>27</v>
      </c>
      <c r="B14" s="23" t="s">
        <v>28</v>
      </c>
      <c r="C14" s="13">
        <f>SUM(C15:C17)</f>
        <v>1694100</v>
      </c>
      <c r="D14" s="13">
        <f>SUM(D15:D17)</f>
        <v>1839122.0299999998</v>
      </c>
      <c r="E14" s="20">
        <v>168.4</v>
      </c>
      <c r="F14" s="15">
        <f t="shared" si="1"/>
        <v>108.56041733073607</v>
      </c>
      <c r="G14" s="13"/>
      <c r="H14" s="13"/>
      <c r="I14" s="15"/>
      <c r="J14" s="16">
        <f t="shared" si="2"/>
        <v>1839122.0299999998</v>
      </c>
    </row>
    <row r="15" spans="1:10" ht="40.5" x14ac:dyDescent="0.25">
      <c r="A15" s="11" t="s">
        <v>29</v>
      </c>
      <c r="B15" s="18" t="s">
        <v>30</v>
      </c>
      <c r="C15" s="13">
        <v>31900</v>
      </c>
      <c r="D15" s="13">
        <v>116330.95</v>
      </c>
      <c r="E15" s="20"/>
      <c r="F15" s="15">
        <f t="shared" si="1"/>
        <v>364.67382445141061</v>
      </c>
      <c r="G15" s="13"/>
      <c r="H15" s="13"/>
      <c r="I15" s="15"/>
      <c r="J15" s="16">
        <f t="shared" si="2"/>
        <v>116330.95</v>
      </c>
    </row>
    <row r="16" spans="1:10" ht="40.5" x14ac:dyDescent="0.25">
      <c r="A16" s="11" t="s">
        <v>31</v>
      </c>
      <c r="B16" s="18" t="s">
        <v>32</v>
      </c>
      <c r="C16" s="13">
        <v>1106200</v>
      </c>
      <c r="D16" s="13">
        <v>1117120.3999999999</v>
      </c>
      <c r="E16" s="20"/>
      <c r="F16" s="15">
        <f t="shared" si="1"/>
        <v>100.98719942144277</v>
      </c>
      <c r="G16" s="13"/>
      <c r="H16" s="13"/>
      <c r="I16" s="15"/>
      <c r="J16" s="16">
        <f t="shared" si="2"/>
        <v>1117120.3999999999</v>
      </c>
    </row>
    <row r="17" spans="1:10" ht="40.5" x14ac:dyDescent="0.25">
      <c r="A17" s="11" t="s">
        <v>37</v>
      </c>
      <c r="B17" s="18" t="s">
        <v>38</v>
      </c>
      <c r="C17" s="13">
        <v>556000</v>
      </c>
      <c r="D17" s="13">
        <v>605670.68000000005</v>
      </c>
      <c r="E17" s="20"/>
      <c r="F17" s="15">
        <f t="shared" si="1"/>
        <v>108.93357553956835</v>
      </c>
      <c r="G17" s="13"/>
      <c r="H17" s="13"/>
      <c r="I17" s="15"/>
      <c r="J17" s="16">
        <f t="shared" si="2"/>
        <v>605670.68000000005</v>
      </c>
    </row>
    <row r="18" spans="1:10" ht="40.5" x14ac:dyDescent="0.25">
      <c r="A18" s="11">
        <v>14040000</v>
      </c>
      <c r="B18" s="58" t="s">
        <v>41</v>
      </c>
      <c r="C18" s="13">
        <v>25900</v>
      </c>
      <c r="D18" s="13">
        <v>11654</v>
      </c>
      <c r="E18" s="20"/>
      <c r="F18" s="15">
        <f t="shared" si="1"/>
        <v>44.996138996138995</v>
      </c>
      <c r="G18" s="13"/>
      <c r="H18" s="13"/>
      <c r="I18" s="15"/>
      <c r="J18" s="16">
        <f t="shared" si="2"/>
        <v>11654</v>
      </c>
    </row>
    <row r="19" spans="1:10" ht="20.25" x14ac:dyDescent="0.25">
      <c r="A19" s="11">
        <v>19010000</v>
      </c>
      <c r="B19" s="58" t="s">
        <v>44</v>
      </c>
      <c r="C19" s="13"/>
      <c r="D19" s="13"/>
      <c r="E19" s="20"/>
      <c r="F19" s="15"/>
      <c r="G19" s="13"/>
      <c r="I19" s="15"/>
      <c r="J19" s="16">
        <f>SUM(D19,H20)</f>
        <v>16288.43</v>
      </c>
    </row>
    <row r="20" spans="1:10" s="17" customFormat="1" ht="20.25" x14ac:dyDescent="0.25">
      <c r="A20" s="21" t="s">
        <v>45</v>
      </c>
      <c r="B20" s="12" t="s">
        <v>46</v>
      </c>
      <c r="C20" s="13">
        <f>SUM(C26,C22)</f>
        <v>700</v>
      </c>
      <c r="D20" s="13">
        <f>SUM(D26,D22)</f>
        <v>27257</v>
      </c>
      <c r="E20" s="13" t="e">
        <f>SUM(#REF!,#REF!,E21,#REF!,#REF!)</f>
        <v>#REF!</v>
      </c>
      <c r="F20" s="15">
        <f>D20/C20*100</f>
        <v>3893.8571428571427</v>
      </c>
      <c r="G20" s="13"/>
      <c r="H20" s="13">
        <v>16288.43</v>
      </c>
      <c r="I20" s="15"/>
      <c r="J20" s="16">
        <f>SUM(D20,H20)</f>
        <v>43545.43</v>
      </c>
    </row>
    <row r="21" spans="1:10" ht="20.25" x14ac:dyDescent="0.25">
      <c r="A21" s="21" t="s">
        <v>49</v>
      </c>
      <c r="B21" s="18" t="s">
        <v>50</v>
      </c>
      <c r="C21" s="13"/>
      <c r="D21" s="13">
        <v>17340</v>
      </c>
      <c r="E21" s="14">
        <v>110.4</v>
      </c>
      <c r="F21" s="15"/>
      <c r="G21" s="13"/>
      <c r="I21" s="15"/>
      <c r="J21" s="16">
        <f>SUM(D21,H21)</f>
        <v>17340</v>
      </c>
    </row>
    <row r="22" spans="1:10" ht="20.25" x14ac:dyDescent="0.25">
      <c r="A22" s="21" t="s">
        <v>51</v>
      </c>
      <c r="B22" s="18" t="s">
        <v>52</v>
      </c>
      <c r="C22" s="13"/>
      <c r="D22" s="13">
        <v>17340</v>
      </c>
      <c r="E22" s="14"/>
      <c r="F22" s="15"/>
      <c r="G22" s="13"/>
      <c r="H22" s="13">
        <f>SUM(H23:H25)</f>
        <v>97331.76</v>
      </c>
      <c r="I22" s="15"/>
      <c r="J22" s="16">
        <f t="shared" ref="J22:J25" si="3">SUM(D22,H22)</f>
        <v>114671.76</v>
      </c>
    </row>
    <row r="23" spans="1:10" ht="60.75" x14ac:dyDescent="0.25">
      <c r="A23" s="11" t="s">
        <v>53</v>
      </c>
      <c r="B23" s="18" t="s">
        <v>54</v>
      </c>
      <c r="C23" s="13"/>
      <c r="D23" s="13">
        <v>17000</v>
      </c>
      <c r="E23" s="20">
        <v>83.8</v>
      </c>
      <c r="F23" s="15"/>
      <c r="G23" s="13"/>
      <c r="H23" s="13"/>
      <c r="I23" s="15"/>
      <c r="J23" s="16">
        <f t="shared" si="3"/>
        <v>17000</v>
      </c>
    </row>
    <row r="24" spans="1:10" ht="20.25" x14ac:dyDescent="0.25">
      <c r="A24" s="21" t="s">
        <v>55</v>
      </c>
      <c r="B24" s="18" t="s">
        <v>56</v>
      </c>
      <c r="C24" s="13"/>
      <c r="D24" s="13">
        <v>340</v>
      </c>
      <c r="E24" s="20"/>
      <c r="F24" s="15"/>
      <c r="G24" s="13"/>
      <c r="H24" s="13"/>
      <c r="I24" s="15"/>
      <c r="J24" s="16">
        <f t="shared" si="3"/>
        <v>340</v>
      </c>
    </row>
    <row r="25" spans="1:10" ht="40.5" x14ac:dyDescent="0.25">
      <c r="A25" s="21" t="s">
        <v>67</v>
      </c>
      <c r="B25" s="18" t="s">
        <v>68</v>
      </c>
      <c r="C25" s="13"/>
      <c r="D25" s="13"/>
      <c r="E25" s="20"/>
      <c r="F25" s="15"/>
      <c r="G25" s="13"/>
      <c r="H25" s="13">
        <v>97331.76</v>
      </c>
      <c r="I25" s="15"/>
      <c r="J25" s="16">
        <f t="shared" si="3"/>
        <v>97331.76</v>
      </c>
    </row>
    <row r="26" spans="1:10" ht="20.25" x14ac:dyDescent="0.25">
      <c r="A26" s="21" t="s">
        <v>45</v>
      </c>
      <c r="B26" s="18" t="s">
        <v>70</v>
      </c>
      <c r="C26" s="13">
        <f>SUM(C27:C27)</f>
        <v>700</v>
      </c>
      <c r="D26" s="13">
        <f>SUM(D27:D27)</f>
        <v>9917</v>
      </c>
      <c r="E26" s="20">
        <v>585.9</v>
      </c>
      <c r="F26" s="15">
        <f t="shared" si="1"/>
        <v>1416.7142857142856</v>
      </c>
      <c r="G26" s="13"/>
      <c r="H26" s="13"/>
      <c r="I26" s="15"/>
      <c r="J26" s="16">
        <f>SUM(D26,H26)</f>
        <v>9917</v>
      </c>
    </row>
    <row r="27" spans="1:10" ht="60.75" x14ac:dyDescent="0.25">
      <c r="A27" s="11">
        <v>22090100</v>
      </c>
      <c r="B27" s="18" t="s">
        <v>114</v>
      </c>
      <c r="C27" s="13">
        <v>700</v>
      </c>
      <c r="D27" s="13">
        <v>9917</v>
      </c>
      <c r="E27" s="20"/>
      <c r="F27" s="15">
        <f t="shared" si="1"/>
        <v>1416.7142857142856</v>
      </c>
      <c r="G27" s="13"/>
      <c r="H27" s="13"/>
      <c r="I27" s="15"/>
      <c r="J27" s="16">
        <f>SUM(D27,H27)</f>
        <v>9917</v>
      </c>
    </row>
    <row r="28" spans="1:10" ht="20.25" x14ac:dyDescent="0.25">
      <c r="A28" s="11"/>
      <c r="B28" s="18" t="s">
        <v>82</v>
      </c>
      <c r="C28" s="13">
        <f>SUM(C26,C9)</f>
        <v>1810700</v>
      </c>
      <c r="D28" s="13">
        <f>SUM(D26,D9,D22)</f>
        <v>2081419.6599999997</v>
      </c>
      <c r="E28" s="20"/>
      <c r="F28" s="15">
        <f t="shared" si="1"/>
        <v>114.9511050974761</v>
      </c>
      <c r="G28" s="13"/>
      <c r="H28" s="13">
        <f>SUM(H26,H22)</f>
        <v>97331.76</v>
      </c>
      <c r="I28" s="15"/>
      <c r="J28" s="16">
        <f>SUM(D28,H28)</f>
        <v>2178751.4199999995</v>
      </c>
    </row>
    <row r="29" spans="1:10" s="17" customFormat="1" ht="20.25" x14ac:dyDescent="0.25">
      <c r="A29" s="21" t="s">
        <v>83</v>
      </c>
      <c r="B29" s="18" t="s">
        <v>84</v>
      </c>
      <c r="C29" s="24">
        <v>1463200</v>
      </c>
      <c r="D29" s="24">
        <v>1447042.93</v>
      </c>
      <c r="E29" s="25"/>
      <c r="F29" s="15">
        <v>98</v>
      </c>
      <c r="G29" s="24"/>
      <c r="H29" s="24"/>
      <c r="I29" s="15"/>
      <c r="J29" s="27">
        <v>1463200</v>
      </c>
    </row>
    <row r="30" spans="1:10" s="17" customFormat="1" ht="40.5" x14ac:dyDescent="0.25">
      <c r="A30" s="21" t="s">
        <v>95</v>
      </c>
      <c r="B30" s="23" t="s">
        <v>96</v>
      </c>
      <c r="C30" s="30">
        <v>1463200</v>
      </c>
      <c r="D30" s="30">
        <f>SUM(D32:D32)</f>
        <v>1447042.93</v>
      </c>
      <c r="E30" s="31"/>
      <c r="F30" s="15">
        <v>98</v>
      </c>
      <c r="G30" s="30"/>
      <c r="H30" s="30"/>
      <c r="I30" s="15"/>
      <c r="J30" s="32">
        <f>SUM(D30,H30)</f>
        <v>1447042.93</v>
      </c>
    </row>
    <row r="31" spans="1:10" s="17" customFormat="1" ht="141.75" hidden="1" x14ac:dyDescent="0.25">
      <c r="A31" s="21" t="s">
        <v>97</v>
      </c>
      <c r="B31" s="18" t="s">
        <v>98</v>
      </c>
      <c r="C31" s="13"/>
      <c r="D31" s="13"/>
      <c r="E31" s="14"/>
      <c r="F31" s="15" t="e">
        <f t="shared" si="1"/>
        <v>#DIV/0!</v>
      </c>
      <c r="G31" s="13"/>
      <c r="H31" s="13"/>
      <c r="I31" s="15" t="e">
        <f>H31/G31*100</f>
        <v>#DIV/0!</v>
      </c>
      <c r="J31" s="32">
        <f t="shared" ref="J31:J32" si="4">SUM(D31,H31)</f>
        <v>0</v>
      </c>
    </row>
    <row r="32" spans="1:10" s="17" customFormat="1" ht="20.25" x14ac:dyDescent="0.25">
      <c r="A32" s="21" t="s">
        <v>105</v>
      </c>
      <c r="B32" s="18" t="s">
        <v>106</v>
      </c>
      <c r="C32" s="13">
        <v>1463200</v>
      </c>
      <c r="D32" s="13">
        <v>1447042.93</v>
      </c>
      <c r="E32" s="14">
        <v>43.4</v>
      </c>
      <c r="F32" s="15">
        <v>98</v>
      </c>
      <c r="G32" s="13"/>
      <c r="H32" s="13"/>
      <c r="I32" s="15"/>
      <c r="J32" s="32">
        <f t="shared" si="4"/>
        <v>1447042.93</v>
      </c>
    </row>
    <row r="33" spans="1:10" s="17" customFormat="1" ht="21" thickBot="1" x14ac:dyDescent="0.3">
      <c r="A33" s="33"/>
      <c r="B33" s="34" t="s">
        <v>107</v>
      </c>
      <c r="C33" s="81">
        <f>SUM(C29,C20,C9)</f>
        <v>3273900</v>
      </c>
      <c r="D33" s="81">
        <f>SUM(D29,D20,D9)</f>
        <v>3528462.59</v>
      </c>
      <c r="E33" s="36">
        <v>93.8</v>
      </c>
      <c r="F33" s="37">
        <f>D33/C33*100</f>
        <v>107.77551513485446</v>
      </c>
      <c r="G33" s="35"/>
      <c r="H33" s="81">
        <f>SUM(H29,H28)</f>
        <v>97331.76</v>
      </c>
      <c r="I33" s="37"/>
      <c r="J33" s="82">
        <f>SUM(D33,H33)</f>
        <v>3625794.3499999996</v>
      </c>
    </row>
    <row r="34" spans="1:10" s="17" customFormat="1" ht="20.25" x14ac:dyDescent="0.25">
      <c r="A34" s="39"/>
      <c r="B34" s="40"/>
      <c r="C34" s="83"/>
      <c r="D34" s="83"/>
      <c r="E34" s="77"/>
      <c r="F34" s="78"/>
      <c r="G34" s="76"/>
      <c r="H34" s="83"/>
      <c r="I34" s="78"/>
      <c r="J34" s="84"/>
    </row>
    <row r="35" spans="1:10" s="17" customFormat="1" ht="48.75" customHeight="1" x14ac:dyDescent="0.25">
      <c r="A35" s="39"/>
      <c r="B35" s="40"/>
      <c r="C35" s="83"/>
      <c r="D35" s="83"/>
      <c r="E35" s="77"/>
      <c r="F35" s="78"/>
      <c r="G35" s="76"/>
      <c r="H35" s="83"/>
      <c r="I35" s="78"/>
      <c r="J35" s="84"/>
    </row>
    <row r="36" spans="1:10" s="17" customFormat="1" ht="27.75" x14ac:dyDescent="0.4">
      <c r="A36" s="39"/>
      <c r="B36" s="75" t="s">
        <v>151</v>
      </c>
      <c r="C36"/>
      <c r="D36"/>
      <c r="E36"/>
      <c r="F36"/>
      <c r="G36"/>
      <c r="H36"/>
      <c r="I36" s="78"/>
      <c r="J36" s="84"/>
    </row>
    <row r="37" spans="1:10" s="17" customFormat="1" ht="50.25" customHeight="1" x14ac:dyDescent="0.25">
      <c r="A37" s="39"/>
      <c r="B37" s="40"/>
      <c r="C37" s="41"/>
      <c r="D37" s="41"/>
      <c r="E37" s="41"/>
      <c r="F37" s="42"/>
      <c r="G37" s="41"/>
      <c r="H37" s="41"/>
      <c r="I37" s="42"/>
      <c r="J37" s="41"/>
    </row>
    <row r="38" spans="1:10" s="17" customFormat="1" ht="20.25" hidden="1" x14ac:dyDescent="0.25">
      <c r="A38" s="39"/>
      <c r="B38" s="40"/>
      <c r="C38" s="41"/>
      <c r="D38" s="41"/>
      <c r="E38" s="41"/>
      <c r="F38" s="41"/>
      <c r="G38" s="41"/>
      <c r="H38" s="41"/>
      <c r="I38" s="41"/>
      <c r="J38" s="41"/>
    </row>
    <row r="39" spans="1:10" ht="1.5" customHeight="1" x14ac:dyDescent="0.25">
      <c r="A39" s="7"/>
      <c r="B39" s="7"/>
      <c r="C39" s="7" t="s">
        <v>108</v>
      </c>
      <c r="D39" s="7"/>
      <c r="E39" s="7"/>
      <c r="F39" s="7"/>
      <c r="G39" s="7"/>
      <c r="H39" s="7"/>
      <c r="I39" s="7"/>
      <c r="J39" s="7"/>
    </row>
    <row r="40" spans="1:10" ht="54.75" customHeight="1" x14ac:dyDescent="0.25">
      <c r="A40" s="7"/>
      <c r="B40" s="80" t="s">
        <v>152</v>
      </c>
      <c r="C40" s="80"/>
      <c r="D40" s="80"/>
      <c r="E40" s="80"/>
      <c r="F40" s="80"/>
      <c r="G40" s="80"/>
      <c r="H40" s="7"/>
      <c r="I40" s="7"/>
      <c r="J40" s="7"/>
    </row>
    <row r="41" spans="1:10" ht="20.2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ht="20.2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</row>
    <row r="43" spans="1:10" ht="20.2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</row>
    <row r="44" spans="1:10" ht="20.25" x14ac:dyDescent="0.25">
      <c r="A44" s="57"/>
      <c r="B44" s="136"/>
      <c r="C44" s="136"/>
      <c r="D44" s="136"/>
      <c r="E44" s="136"/>
      <c r="F44" s="136"/>
      <c r="G44" s="136"/>
      <c r="H44" s="136"/>
      <c r="I44" s="136"/>
      <c r="J44" s="136"/>
    </row>
    <row r="45" spans="1:10" ht="20.25" x14ac:dyDescent="0.25">
      <c r="A45" s="43"/>
      <c r="B45" s="44"/>
      <c r="C45" s="44"/>
      <c r="D45" s="45"/>
      <c r="E45" s="46"/>
      <c r="F45" s="46"/>
      <c r="G45" s="43"/>
      <c r="H45" s="47"/>
      <c r="I45" s="47"/>
      <c r="J45" s="43"/>
    </row>
    <row r="46" spans="1:10" x14ac:dyDescent="0.25">
      <c r="B46" s="49"/>
      <c r="C46" s="50"/>
      <c r="D46" s="49"/>
      <c r="G46" s="51"/>
    </row>
  </sheetData>
  <mergeCells count="12">
    <mergeCell ref="B44:J44"/>
    <mergeCell ref="A1:B1"/>
    <mergeCell ref="C1:J1"/>
    <mergeCell ref="A2:B2"/>
    <mergeCell ref="C2:J2"/>
    <mergeCell ref="A3:B3"/>
    <mergeCell ref="C3:J3"/>
    <mergeCell ref="A5:J5"/>
    <mergeCell ref="A7:A8"/>
    <mergeCell ref="B7:B8"/>
    <mergeCell ref="C7:F7"/>
    <mergeCell ref="G7:I7"/>
  </mergeCells>
  <hyperlinks>
    <hyperlink ref="B18" location="_ftn1" display="_ftn1"/>
    <hyperlink ref="B32" location="_ftn1" display="_ftn1"/>
    <hyperlink ref="B33" location="_ftn1" display="_ftn1"/>
  </hyperlink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5" zoomScale="55" zoomScaleNormal="55" workbookViewId="0">
      <selection activeCell="I53" sqref="I53"/>
    </sheetView>
  </sheetViews>
  <sheetFormatPr defaultRowHeight="12.75" x14ac:dyDescent="0.25"/>
  <cols>
    <col min="1" max="1" width="16.42578125" style="48" customWidth="1"/>
    <col min="2" max="2" width="98.5703125" style="48" customWidth="1"/>
    <col min="3" max="3" width="26.28515625" style="48" customWidth="1"/>
    <col min="4" max="4" width="28.140625" style="48" customWidth="1"/>
    <col min="5" max="5" width="13" style="48" hidden="1" customWidth="1"/>
    <col min="6" max="6" width="17.42578125" style="48" customWidth="1"/>
    <col min="7" max="7" width="24.28515625" style="48" customWidth="1"/>
    <col min="8" max="8" width="23.7109375" style="48" customWidth="1"/>
    <col min="9" max="9" width="18.140625" style="48" customWidth="1"/>
    <col min="10" max="10" width="26.42578125" style="48" customWidth="1"/>
    <col min="11" max="256" width="9.140625" style="56"/>
    <col min="257" max="257" width="16.42578125" style="56" customWidth="1"/>
    <col min="258" max="258" width="98.5703125" style="56" customWidth="1"/>
    <col min="259" max="259" width="26.28515625" style="56" customWidth="1"/>
    <col min="260" max="260" width="28.140625" style="56" customWidth="1"/>
    <col min="261" max="261" width="0" style="56" hidden="1" customWidth="1"/>
    <col min="262" max="262" width="16.42578125" style="56" customWidth="1"/>
    <col min="263" max="263" width="24.28515625" style="56" customWidth="1"/>
    <col min="264" max="264" width="23.7109375" style="56" customWidth="1"/>
    <col min="265" max="265" width="18.140625" style="56" customWidth="1"/>
    <col min="266" max="266" width="26.42578125" style="56" customWidth="1"/>
    <col min="267" max="512" width="9.140625" style="56"/>
    <col min="513" max="513" width="16.42578125" style="56" customWidth="1"/>
    <col min="514" max="514" width="98.5703125" style="56" customWidth="1"/>
    <col min="515" max="515" width="26.28515625" style="56" customWidth="1"/>
    <col min="516" max="516" width="28.140625" style="56" customWidth="1"/>
    <col min="517" max="517" width="0" style="56" hidden="1" customWidth="1"/>
    <col min="518" max="518" width="16.42578125" style="56" customWidth="1"/>
    <col min="519" max="519" width="24.28515625" style="56" customWidth="1"/>
    <col min="520" max="520" width="23.7109375" style="56" customWidth="1"/>
    <col min="521" max="521" width="18.140625" style="56" customWidth="1"/>
    <col min="522" max="522" width="26.42578125" style="56" customWidth="1"/>
    <col min="523" max="768" width="9.140625" style="56"/>
    <col min="769" max="769" width="16.42578125" style="56" customWidth="1"/>
    <col min="770" max="770" width="98.5703125" style="56" customWidth="1"/>
    <col min="771" max="771" width="26.28515625" style="56" customWidth="1"/>
    <col min="772" max="772" width="28.140625" style="56" customWidth="1"/>
    <col min="773" max="773" width="0" style="56" hidden="1" customWidth="1"/>
    <col min="774" max="774" width="16.42578125" style="56" customWidth="1"/>
    <col min="775" max="775" width="24.28515625" style="56" customWidth="1"/>
    <col min="776" max="776" width="23.7109375" style="56" customWidth="1"/>
    <col min="777" max="777" width="18.140625" style="56" customWidth="1"/>
    <col min="778" max="778" width="26.42578125" style="56" customWidth="1"/>
    <col min="779" max="1024" width="9.140625" style="56"/>
    <col min="1025" max="1025" width="16.42578125" style="56" customWidth="1"/>
    <col min="1026" max="1026" width="98.5703125" style="56" customWidth="1"/>
    <col min="1027" max="1027" width="26.28515625" style="56" customWidth="1"/>
    <col min="1028" max="1028" width="28.140625" style="56" customWidth="1"/>
    <col min="1029" max="1029" width="0" style="56" hidden="1" customWidth="1"/>
    <col min="1030" max="1030" width="16.42578125" style="56" customWidth="1"/>
    <col min="1031" max="1031" width="24.28515625" style="56" customWidth="1"/>
    <col min="1032" max="1032" width="23.7109375" style="56" customWidth="1"/>
    <col min="1033" max="1033" width="18.140625" style="56" customWidth="1"/>
    <col min="1034" max="1034" width="26.42578125" style="56" customWidth="1"/>
    <col min="1035" max="1280" width="9.140625" style="56"/>
    <col min="1281" max="1281" width="16.42578125" style="56" customWidth="1"/>
    <col min="1282" max="1282" width="98.5703125" style="56" customWidth="1"/>
    <col min="1283" max="1283" width="26.28515625" style="56" customWidth="1"/>
    <col min="1284" max="1284" width="28.140625" style="56" customWidth="1"/>
    <col min="1285" max="1285" width="0" style="56" hidden="1" customWidth="1"/>
    <col min="1286" max="1286" width="16.42578125" style="56" customWidth="1"/>
    <col min="1287" max="1287" width="24.28515625" style="56" customWidth="1"/>
    <col min="1288" max="1288" width="23.7109375" style="56" customWidth="1"/>
    <col min="1289" max="1289" width="18.140625" style="56" customWidth="1"/>
    <col min="1290" max="1290" width="26.42578125" style="56" customWidth="1"/>
    <col min="1291" max="1536" width="9.140625" style="56"/>
    <col min="1537" max="1537" width="16.42578125" style="56" customWidth="1"/>
    <col min="1538" max="1538" width="98.5703125" style="56" customWidth="1"/>
    <col min="1539" max="1539" width="26.28515625" style="56" customWidth="1"/>
    <col min="1540" max="1540" width="28.140625" style="56" customWidth="1"/>
    <col min="1541" max="1541" width="0" style="56" hidden="1" customWidth="1"/>
    <col min="1542" max="1542" width="16.42578125" style="56" customWidth="1"/>
    <col min="1543" max="1543" width="24.28515625" style="56" customWidth="1"/>
    <col min="1544" max="1544" width="23.7109375" style="56" customWidth="1"/>
    <col min="1545" max="1545" width="18.140625" style="56" customWidth="1"/>
    <col min="1546" max="1546" width="26.42578125" style="56" customWidth="1"/>
    <col min="1547" max="1792" width="9.140625" style="56"/>
    <col min="1793" max="1793" width="16.42578125" style="56" customWidth="1"/>
    <col min="1794" max="1794" width="98.5703125" style="56" customWidth="1"/>
    <col min="1795" max="1795" width="26.28515625" style="56" customWidth="1"/>
    <col min="1796" max="1796" width="28.140625" style="56" customWidth="1"/>
    <col min="1797" max="1797" width="0" style="56" hidden="1" customWidth="1"/>
    <col min="1798" max="1798" width="16.42578125" style="56" customWidth="1"/>
    <col min="1799" max="1799" width="24.28515625" style="56" customWidth="1"/>
    <col min="1800" max="1800" width="23.7109375" style="56" customWidth="1"/>
    <col min="1801" max="1801" width="18.140625" style="56" customWidth="1"/>
    <col min="1802" max="1802" width="26.42578125" style="56" customWidth="1"/>
    <col min="1803" max="2048" width="9.140625" style="56"/>
    <col min="2049" max="2049" width="16.42578125" style="56" customWidth="1"/>
    <col min="2050" max="2050" width="98.5703125" style="56" customWidth="1"/>
    <col min="2051" max="2051" width="26.28515625" style="56" customWidth="1"/>
    <col min="2052" max="2052" width="28.140625" style="56" customWidth="1"/>
    <col min="2053" max="2053" width="0" style="56" hidden="1" customWidth="1"/>
    <col min="2054" max="2054" width="16.42578125" style="56" customWidth="1"/>
    <col min="2055" max="2055" width="24.28515625" style="56" customWidth="1"/>
    <col min="2056" max="2056" width="23.7109375" style="56" customWidth="1"/>
    <col min="2057" max="2057" width="18.140625" style="56" customWidth="1"/>
    <col min="2058" max="2058" width="26.42578125" style="56" customWidth="1"/>
    <col min="2059" max="2304" width="9.140625" style="56"/>
    <col min="2305" max="2305" width="16.42578125" style="56" customWidth="1"/>
    <col min="2306" max="2306" width="98.5703125" style="56" customWidth="1"/>
    <col min="2307" max="2307" width="26.28515625" style="56" customWidth="1"/>
    <col min="2308" max="2308" width="28.140625" style="56" customWidth="1"/>
    <col min="2309" max="2309" width="0" style="56" hidden="1" customWidth="1"/>
    <col min="2310" max="2310" width="16.42578125" style="56" customWidth="1"/>
    <col min="2311" max="2311" width="24.28515625" style="56" customWidth="1"/>
    <col min="2312" max="2312" width="23.7109375" style="56" customWidth="1"/>
    <col min="2313" max="2313" width="18.140625" style="56" customWidth="1"/>
    <col min="2314" max="2314" width="26.42578125" style="56" customWidth="1"/>
    <col min="2315" max="2560" width="9.140625" style="56"/>
    <col min="2561" max="2561" width="16.42578125" style="56" customWidth="1"/>
    <col min="2562" max="2562" width="98.5703125" style="56" customWidth="1"/>
    <col min="2563" max="2563" width="26.28515625" style="56" customWidth="1"/>
    <col min="2564" max="2564" width="28.140625" style="56" customWidth="1"/>
    <col min="2565" max="2565" width="0" style="56" hidden="1" customWidth="1"/>
    <col min="2566" max="2566" width="16.42578125" style="56" customWidth="1"/>
    <col min="2567" max="2567" width="24.28515625" style="56" customWidth="1"/>
    <col min="2568" max="2568" width="23.7109375" style="56" customWidth="1"/>
    <col min="2569" max="2569" width="18.140625" style="56" customWidth="1"/>
    <col min="2570" max="2570" width="26.42578125" style="56" customWidth="1"/>
    <col min="2571" max="2816" width="9.140625" style="56"/>
    <col min="2817" max="2817" width="16.42578125" style="56" customWidth="1"/>
    <col min="2818" max="2818" width="98.5703125" style="56" customWidth="1"/>
    <col min="2819" max="2819" width="26.28515625" style="56" customWidth="1"/>
    <col min="2820" max="2820" width="28.140625" style="56" customWidth="1"/>
    <col min="2821" max="2821" width="0" style="56" hidden="1" customWidth="1"/>
    <col min="2822" max="2822" width="16.42578125" style="56" customWidth="1"/>
    <col min="2823" max="2823" width="24.28515625" style="56" customWidth="1"/>
    <col min="2824" max="2824" width="23.7109375" style="56" customWidth="1"/>
    <col min="2825" max="2825" width="18.140625" style="56" customWidth="1"/>
    <col min="2826" max="2826" width="26.42578125" style="56" customWidth="1"/>
    <col min="2827" max="3072" width="9.140625" style="56"/>
    <col min="3073" max="3073" width="16.42578125" style="56" customWidth="1"/>
    <col min="3074" max="3074" width="98.5703125" style="56" customWidth="1"/>
    <col min="3075" max="3075" width="26.28515625" style="56" customWidth="1"/>
    <col min="3076" max="3076" width="28.140625" style="56" customWidth="1"/>
    <col min="3077" max="3077" width="0" style="56" hidden="1" customWidth="1"/>
    <col min="3078" max="3078" width="16.42578125" style="56" customWidth="1"/>
    <col min="3079" max="3079" width="24.28515625" style="56" customWidth="1"/>
    <col min="3080" max="3080" width="23.7109375" style="56" customWidth="1"/>
    <col min="3081" max="3081" width="18.140625" style="56" customWidth="1"/>
    <col min="3082" max="3082" width="26.42578125" style="56" customWidth="1"/>
    <col min="3083" max="3328" width="9.140625" style="56"/>
    <col min="3329" max="3329" width="16.42578125" style="56" customWidth="1"/>
    <col min="3330" max="3330" width="98.5703125" style="56" customWidth="1"/>
    <col min="3331" max="3331" width="26.28515625" style="56" customWidth="1"/>
    <col min="3332" max="3332" width="28.140625" style="56" customWidth="1"/>
    <col min="3333" max="3333" width="0" style="56" hidden="1" customWidth="1"/>
    <col min="3334" max="3334" width="16.42578125" style="56" customWidth="1"/>
    <col min="3335" max="3335" width="24.28515625" style="56" customWidth="1"/>
    <col min="3336" max="3336" width="23.7109375" style="56" customWidth="1"/>
    <col min="3337" max="3337" width="18.140625" style="56" customWidth="1"/>
    <col min="3338" max="3338" width="26.42578125" style="56" customWidth="1"/>
    <col min="3339" max="3584" width="9.140625" style="56"/>
    <col min="3585" max="3585" width="16.42578125" style="56" customWidth="1"/>
    <col min="3586" max="3586" width="98.5703125" style="56" customWidth="1"/>
    <col min="3587" max="3587" width="26.28515625" style="56" customWidth="1"/>
    <col min="3588" max="3588" width="28.140625" style="56" customWidth="1"/>
    <col min="3589" max="3589" width="0" style="56" hidden="1" customWidth="1"/>
    <col min="3590" max="3590" width="16.42578125" style="56" customWidth="1"/>
    <col min="3591" max="3591" width="24.28515625" style="56" customWidth="1"/>
    <col min="3592" max="3592" width="23.7109375" style="56" customWidth="1"/>
    <col min="3593" max="3593" width="18.140625" style="56" customWidth="1"/>
    <col min="3594" max="3594" width="26.42578125" style="56" customWidth="1"/>
    <col min="3595" max="3840" width="9.140625" style="56"/>
    <col min="3841" max="3841" width="16.42578125" style="56" customWidth="1"/>
    <col min="3842" max="3842" width="98.5703125" style="56" customWidth="1"/>
    <col min="3843" max="3843" width="26.28515625" style="56" customWidth="1"/>
    <col min="3844" max="3844" width="28.140625" style="56" customWidth="1"/>
    <col min="3845" max="3845" width="0" style="56" hidden="1" customWidth="1"/>
    <col min="3846" max="3846" width="16.42578125" style="56" customWidth="1"/>
    <col min="3847" max="3847" width="24.28515625" style="56" customWidth="1"/>
    <col min="3848" max="3848" width="23.7109375" style="56" customWidth="1"/>
    <col min="3849" max="3849" width="18.140625" style="56" customWidth="1"/>
    <col min="3850" max="3850" width="26.42578125" style="56" customWidth="1"/>
    <col min="3851" max="4096" width="9.140625" style="56"/>
    <col min="4097" max="4097" width="16.42578125" style="56" customWidth="1"/>
    <col min="4098" max="4098" width="98.5703125" style="56" customWidth="1"/>
    <col min="4099" max="4099" width="26.28515625" style="56" customWidth="1"/>
    <col min="4100" max="4100" width="28.140625" style="56" customWidth="1"/>
    <col min="4101" max="4101" width="0" style="56" hidden="1" customWidth="1"/>
    <col min="4102" max="4102" width="16.42578125" style="56" customWidth="1"/>
    <col min="4103" max="4103" width="24.28515625" style="56" customWidth="1"/>
    <col min="4104" max="4104" width="23.7109375" style="56" customWidth="1"/>
    <col min="4105" max="4105" width="18.140625" style="56" customWidth="1"/>
    <col min="4106" max="4106" width="26.42578125" style="56" customWidth="1"/>
    <col min="4107" max="4352" width="9.140625" style="56"/>
    <col min="4353" max="4353" width="16.42578125" style="56" customWidth="1"/>
    <col min="4354" max="4354" width="98.5703125" style="56" customWidth="1"/>
    <col min="4355" max="4355" width="26.28515625" style="56" customWidth="1"/>
    <col min="4356" max="4356" width="28.140625" style="56" customWidth="1"/>
    <col min="4357" max="4357" width="0" style="56" hidden="1" customWidth="1"/>
    <col min="4358" max="4358" width="16.42578125" style="56" customWidth="1"/>
    <col min="4359" max="4359" width="24.28515625" style="56" customWidth="1"/>
    <col min="4360" max="4360" width="23.7109375" style="56" customWidth="1"/>
    <col min="4361" max="4361" width="18.140625" style="56" customWidth="1"/>
    <col min="4362" max="4362" width="26.42578125" style="56" customWidth="1"/>
    <col min="4363" max="4608" width="9.140625" style="56"/>
    <col min="4609" max="4609" width="16.42578125" style="56" customWidth="1"/>
    <col min="4610" max="4610" width="98.5703125" style="56" customWidth="1"/>
    <col min="4611" max="4611" width="26.28515625" style="56" customWidth="1"/>
    <col min="4612" max="4612" width="28.140625" style="56" customWidth="1"/>
    <col min="4613" max="4613" width="0" style="56" hidden="1" customWidth="1"/>
    <col min="4614" max="4614" width="16.42578125" style="56" customWidth="1"/>
    <col min="4615" max="4615" width="24.28515625" style="56" customWidth="1"/>
    <col min="4616" max="4616" width="23.7109375" style="56" customWidth="1"/>
    <col min="4617" max="4617" width="18.140625" style="56" customWidth="1"/>
    <col min="4618" max="4618" width="26.42578125" style="56" customWidth="1"/>
    <col min="4619" max="4864" width="9.140625" style="56"/>
    <col min="4865" max="4865" width="16.42578125" style="56" customWidth="1"/>
    <col min="4866" max="4866" width="98.5703125" style="56" customWidth="1"/>
    <col min="4867" max="4867" width="26.28515625" style="56" customWidth="1"/>
    <col min="4868" max="4868" width="28.140625" style="56" customWidth="1"/>
    <col min="4869" max="4869" width="0" style="56" hidden="1" customWidth="1"/>
    <col min="4870" max="4870" width="16.42578125" style="56" customWidth="1"/>
    <col min="4871" max="4871" width="24.28515625" style="56" customWidth="1"/>
    <col min="4872" max="4872" width="23.7109375" style="56" customWidth="1"/>
    <col min="4873" max="4873" width="18.140625" style="56" customWidth="1"/>
    <col min="4874" max="4874" width="26.42578125" style="56" customWidth="1"/>
    <col min="4875" max="5120" width="9.140625" style="56"/>
    <col min="5121" max="5121" width="16.42578125" style="56" customWidth="1"/>
    <col min="5122" max="5122" width="98.5703125" style="56" customWidth="1"/>
    <col min="5123" max="5123" width="26.28515625" style="56" customWidth="1"/>
    <col min="5124" max="5124" width="28.140625" style="56" customWidth="1"/>
    <col min="5125" max="5125" width="0" style="56" hidden="1" customWidth="1"/>
    <col min="5126" max="5126" width="16.42578125" style="56" customWidth="1"/>
    <col min="5127" max="5127" width="24.28515625" style="56" customWidth="1"/>
    <col min="5128" max="5128" width="23.7109375" style="56" customWidth="1"/>
    <col min="5129" max="5129" width="18.140625" style="56" customWidth="1"/>
    <col min="5130" max="5130" width="26.42578125" style="56" customWidth="1"/>
    <col min="5131" max="5376" width="9.140625" style="56"/>
    <col min="5377" max="5377" width="16.42578125" style="56" customWidth="1"/>
    <col min="5378" max="5378" width="98.5703125" style="56" customWidth="1"/>
    <col min="5379" max="5379" width="26.28515625" style="56" customWidth="1"/>
    <col min="5380" max="5380" width="28.140625" style="56" customWidth="1"/>
    <col min="5381" max="5381" width="0" style="56" hidden="1" customWidth="1"/>
    <col min="5382" max="5382" width="16.42578125" style="56" customWidth="1"/>
    <col min="5383" max="5383" width="24.28515625" style="56" customWidth="1"/>
    <col min="5384" max="5384" width="23.7109375" style="56" customWidth="1"/>
    <col min="5385" max="5385" width="18.140625" style="56" customWidth="1"/>
    <col min="5386" max="5386" width="26.42578125" style="56" customWidth="1"/>
    <col min="5387" max="5632" width="9.140625" style="56"/>
    <col min="5633" max="5633" width="16.42578125" style="56" customWidth="1"/>
    <col min="5634" max="5634" width="98.5703125" style="56" customWidth="1"/>
    <col min="5635" max="5635" width="26.28515625" style="56" customWidth="1"/>
    <col min="5636" max="5636" width="28.140625" style="56" customWidth="1"/>
    <col min="5637" max="5637" width="0" style="56" hidden="1" customWidth="1"/>
    <col min="5638" max="5638" width="16.42578125" style="56" customWidth="1"/>
    <col min="5639" max="5639" width="24.28515625" style="56" customWidth="1"/>
    <col min="5640" max="5640" width="23.7109375" style="56" customWidth="1"/>
    <col min="5641" max="5641" width="18.140625" style="56" customWidth="1"/>
    <col min="5642" max="5642" width="26.42578125" style="56" customWidth="1"/>
    <col min="5643" max="5888" width="9.140625" style="56"/>
    <col min="5889" max="5889" width="16.42578125" style="56" customWidth="1"/>
    <col min="5890" max="5890" width="98.5703125" style="56" customWidth="1"/>
    <col min="5891" max="5891" width="26.28515625" style="56" customWidth="1"/>
    <col min="5892" max="5892" width="28.140625" style="56" customWidth="1"/>
    <col min="5893" max="5893" width="0" style="56" hidden="1" customWidth="1"/>
    <col min="5894" max="5894" width="16.42578125" style="56" customWidth="1"/>
    <col min="5895" max="5895" width="24.28515625" style="56" customWidth="1"/>
    <col min="5896" max="5896" width="23.7109375" style="56" customWidth="1"/>
    <col min="5897" max="5897" width="18.140625" style="56" customWidth="1"/>
    <col min="5898" max="5898" width="26.42578125" style="56" customWidth="1"/>
    <col min="5899" max="6144" width="9.140625" style="56"/>
    <col min="6145" max="6145" width="16.42578125" style="56" customWidth="1"/>
    <col min="6146" max="6146" width="98.5703125" style="56" customWidth="1"/>
    <col min="6147" max="6147" width="26.28515625" style="56" customWidth="1"/>
    <col min="6148" max="6148" width="28.140625" style="56" customWidth="1"/>
    <col min="6149" max="6149" width="0" style="56" hidden="1" customWidth="1"/>
    <col min="6150" max="6150" width="16.42578125" style="56" customWidth="1"/>
    <col min="6151" max="6151" width="24.28515625" style="56" customWidth="1"/>
    <col min="6152" max="6152" width="23.7109375" style="56" customWidth="1"/>
    <col min="6153" max="6153" width="18.140625" style="56" customWidth="1"/>
    <col min="6154" max="6154" width="26.42578125" style="56" customWidth="1"/>
    <col min="6155" max="6400" width="9.140625" style="56"/>
    <col min="6401" max="6401" width="16.42578125" style="56" customWidth="1"/>
    <col min="6402" max="6402" width="98.5703125" style="56" customWidth="1"/>
    <col min="6403" max="6403" width="26.28515625" style="56" customWidth="1"/>
    <col min="6404" max="6404" width="28.140625" style="56" customWidth="1"/>
    <col min="6405" max="6405" width="0" style="56" hidden="1" customWidth="1"/>
    <col min="6406" max="6406" width="16.42578125" style="56" customWidth="1"/>
    <col min="6407" max="6407" width="24.28515625" style="56" customWidth="1"/>
    <col min="6408" max="6408" width="23.7109375" style="56" customWidth="1"/>
    <col min="6409" max="6409" width="18.140625" style="56" customWidth="1"/>
    <col min="6410" max="6410" width="26.42578125" style="56" customWidth="1"/>
    <col min="6411" max="6656" width="9.140625" style="56"/>
    <col min="6657" max="6657" width="16.42578125" style="56" customWidth="1"/>
    <col min="6658" max="6658" width="98.5703125" style="56" customWidth="1"/>
    <col min="6659" max="6659" width="26.28515625" style="56" customWidth="1"/>
    <col min="6660" max="6660" width="28.140625" style="56" customWidth="1"/>
    <col min="6661" max="6661" width="0" style="56" hidden="1" customWidth="1"/>
    <col min="6662" max="6662" width="16.42578125" style="56" customWidth="1"/>
    <col min="6663" max="6663" width="24.28515625" style="56" customWidth="1"/>
    <col min="6664" max="6664" width="23.7109375" style="56" customWidth="1"/>
    <col min="6665" max="6665" width="18.140625" style="56" customWidth="1"/>
    <col min="6666" max="6666" width="26.42578125" style="56" customWidth="1"/>
    <col min="6667" max="6912" width="9.140625" style="56"/>
    <col min="6913" max="6913" width="16.42578125" style="56" customWidth="1"/>
    <col min="6914" max="6914" width="98.5703125" style="56" customWidth="1"/>
    <col min="6915" max="6915" width="26.28515625" style="56" customWidth="1"/>
    <col min="6916" max="6916" width="28.140625" style="56" customWidth="1"/>
    <col min="6917" max="6917" width="0" style="56" hidden="1" customWidth="1"/>
    <col min="6918" max="6918" width="16.42578125" style="56" customWidth="1"/>
    <col min="6919" max="6919" width="24.28515625" style="56" customWidth="1"/>
    <col min="6920" max="6920" width="23.7109375" style="56" customWidth="1"/>
    <col min="6921" max="6921" width="18.140625" style="56" customWidth="1"/>
    <col min="6922" max="6922" width="26.42578125" style="56" customWidth="1"/>
    <col min="6923" max="7168" width="9.140625" style="56"/>
    <col min="7169" max="7169" width="16.42578125" style="56" customWidth="1"/>
    <col min="7170" max="7170" width="98.5703125" style="56" customWidth="1"/>
    <col min="7171" max="7171" width="26.28515625" style="56" customWidth="1"/>
    <col min="7172" max="7172" width="28.140625" style="56" customWidth="1"/>
    <col min="7173" max="7173" width="0" style="56" hidden="1" customWidth="1"/>
    <col min="7174" max="7174" width="16.42578125" style="56" customWidth="1"/>
    <col min="7175" max="7175" width="24.28515625" style="56" customWidth="1"/>
    <col min="7176" max="7176" width="23.7109375" style="56" customWidth="1"/>
    <col min="7177" max="7177" width="18.140625" style="56" customWidth="1"/>
    <col min="7178" max="7178" width="26.42578125" style="56" customWidth="1"/>
    <col min="7179" max="7424" width="9.140625" style="56"/>
    <col min="7425" max="7425" width="16.42578125" style="56" customWidth="1"/>
    <col min="7426" max="7426" width="98.5703125" style="56" customWidth="1"/>
    <col min="7427" max="7427" width="26.28515625" style="56" customWidth="1"/>
    <col min="7428" max="7428" width="28.140625" style="56" customWidth="1"/>
    <col min="7429" max="7429" width="0" style="56" hidden="1" customWidth="1"/>
    <col min="7430" max="7430" width="16.42578125" style="56" customWidth="1"/>
    <col min="7431" max="7431" width="24.28515625" style="56" customWidth="1"/>
    <col min="7432" max="7432" width="23.7109375" style="56" customWidth="1"/>
    <col min="7433" max="7433" width="18.140625" style="56" customWidth="1"/>
    <col min="7434" max="7434" width="26.42578125" style="56" customWidth="1"/>
    <col min="7435" max="7680" width="9.140625" style="56"/>
    <col min="7681" max="7681" width="16.42578125" style="56" customWidth="1"/>
    <col min="7682" max="7682" width="98.5703125" style="56" customWidth="1"/>
    <col min="7683" max="7683" width="26.28515625" style="56" customWidth="1"/>
    <col min="7684" max="7684" width="28.140625" style="56" customWidth="1"/>
    <col min="7685" max="7685" width="0" style="56" hidden="1" customWidth="1"/>
    <col min="7686" max="7686" width="16.42578125" style="56" customWidth="1"/>
    <col min="7687" max="7687" width="24.28515625" style="56" customWidth="1"/>
    <col min="7688" max="7688" width="23.7109375" style="56" customWidth="1"/>
    <col min="7689" max="7689" width="18.140625" style="56" customWidth="1"/>
    <col min="7690" max="7690" width="26.42578125" style="56" customWidth="1"/>
    <col min="7691" max="7936" width="9.140625" style="56"/>
    <col min="7937" max="7937" width="16.42578125" style="56" customWidth="1"/>
    <col min="7938" max="7938" width="98.5703125" style="56" customWidth="1"/>
    <col min="7939" max="7939" width="26.28515625" style="56" customWidth="1"/>
    <col min="7940" max="7940" width="28.140625" style="56" customWidth="1"/>
    <col min="7941" max="7941" width="0" style="56" hidden="1" customWidth="1"/>
    <col min="7942" max="7942" width="16.42578125" style="56" customWidth="1"/>
    <col min="7943" max="7943" width="24.28515625" style="56" customWidth="1"/>
    <col min="7944" max="7944" width="23.7109375" style="56" customWidth="1"/>
    <col min="7945" max="7945" width="18.140625" style="56" customWidth="1"/>
    <col min="7946" max="7946" width="26.42578125" style="56" customWidth="1"/>
    <col min="7947" max="8192" width="9.140625" style="56"/>
    <col min="8193" max="8193" width="16.42578125" style="56" customWidth="1"/>
    <col min="8194" max="8194" width="98.5703125" style="56" customWidth="1"/>
    <col min="8195" max="8195" width="26.28515625" style="56" customWidth="1"/>
    <col min="8196" max="8196" width="28.140625" style="56" customWidth="1"/>
    <col min="8197" max="8197" width="0" style="56" hidden="1" customWidth="1"/>
    <col min="8198" max="8198" width="16.42578125" style="56" customWidth="1"/>
    <col min="8199" max="8199" width="24.28515625" style="56" customWidth="1"/>
    <col min="8200" max="8200" width="23.7109375" style="56" customWidth="1"/>
    <col min="8201" max="8201" width="18.140625" style="56" customWidth="1"/>
    <col min="8202" max="8202" width="26.42578125" style="56" customWidth="1"/>
    <col min="8203" max="8448" width="9.140625" style="56"/>
    <col min="8449" max="8449" width="16.42578125" style="56" customWidth="1"/>
    <col min="8450" max="8450" width="98.5703125" style="56" customWidth="1"/>
    <col min="8451" max="8451" width="26.28515625" style="56" customWidth="1"/>
    <col min="8452" max="8452" width="28.140625" style="56" customWidth="1"/>
    <col min="8453" max="8453" width="0" style="56" hidden="1" customWidth="1"/>
    <col min="8454" max="8454" width="16.42578125" style="56" customWidth="1"/>
    <col min="8455" max="8455" width="24.28515625" style="56" customWidth="1"/>
    <col min="8456" max="8456" width="23.7109375" style="56" customWidth="1"/>
    <col min="8457" max="8457" width="18.140625" style="56" customWidth="1"/>
    <col min="8458" max="8458" width="26.42578125" style="56" customWidth="1"/>
    <col min="8459" max="8704" width="9.140625" style="56"/>
    <col min="8705" max="8705" width="16.42578125" style="56" customWidth="1"/>
    <col min="8706" max="8706" width="98.5703125" style="56" customWidth="1"/>
    <col min="8707" max="8707" width="26.28515625" style="56" customWidth="1"/>
    <col min="8708" max="8708" width="28.140625" style="56" customWidth="1"/>
    <col min="8709" max="8709" width="0" style="56" hidden="1" customWidth="1"/>
    <col min="8710" max="8710" width="16.42578125" style="56" customWidth="1"/>
    <col min="8711" max="8711" width="24.28515625" style="56" customWidth="1"/>
    <col min="8712" max="8712" width="23.7109375" style="56" customWidth="1"/>
    <col min="8713" max="8713" width="18.140625" style="56" customWidth="1"/>
    <col min="8714" max="8714" width="26.42578125" style="56" customWidth="1"/>
    <col min="8715" max="8960" width="9.140625" style="56"/>
    <col min="8961" max="8961" width="16.42578125" style="56" customWidth="1"/>
    <col min="8962" max="8962" width="98.5703125" style="56" customWidth="1"/>
    <col min="8963" max="8963" width="26.28515625" style="56" customWidth="1"/>
    <col min="8964" max="8964" width="28.140625" style="56" customWidth="1"/>
    <col min="8965" max="8965" width="0" style="56" hidden="1" customWidth="1"/>
    <col min="8966" max="8966" width="16.42578125" style="56" customWidth="1"/>
    <col min="8967" max="8967" width="24.28515625" style="56" customWidth="1"/>
    <col min="8968" max="8968" width="23.7109375" style="56" customWidth="1"/>
    <col min="8969" max="8969" width="18.140625" style="56" customWidth="1"/>
    <col min="8970" max="8970" width="26.42578125" style="56" customWidth="1"/>
    <col min="8971" max="9216" width="9.140625" style="56"/>
    <col min="9217" max="9217" width="16.42578125" style="56" customWidth="1"/>
    <col min="9218" max="9218" width="98.5703125" style="56" customWidth="1"/>
    <col min="9219" max="9219" width="26.28515625" style="56" customWidth="1"/>
    <col min="9220" max="9220" width="28.140625" style="56" customWidth="1"/>
    <col min="9221" max="9221" width="0" style="56" hidden="1" customWidth="1"/>
    <col min="9222" max="9222" width="16.42578125" style="56" customWidth="1"/>
    <col min="9223" max="9223" width="24.28515625" style="56" customWidth="1"/>
    <col min="9224" max="9224" width="23.7109375" style="56" customWidth="1"/>
    <col min="9225" max="9225" width="18.140625" style="56" customWidth="1"/>
    <col min="9226" max="9226" width="26.42578125" style="56" customWidth="1"/>
    <col min="9227" max="9472" width="9.140625" style="56"/>
    <col min="9473" max="9473" width="16.42578125" style="56" customWidth="1"/>
    <col min="9474" max="9474" width="98.5703125" style="56" customWidth="1"/>
    <col min="9475" max="9475" width="26.28515625" style="56" customWidth="1"/>
    <col min="9476" max="9476" width="28.140625" style="56" customWidth="1"/>
    <col min="9477" max="9477" width="0" style="56" hidden="1" customWidth="1"/>
    <col min="9478" max="9478" width="16.42578125" style="56" customWidth="1"/>
    <col min="9479" max="9479" width="24.28515625" style="56" customWidth="1"/>
    <col min="9480" max="9480" width="23.7109375" style="56" customWidth="1"/>
    <col min="9481" max="9481" width="18.140625" style="56" customWidth="1"/>
    <col min="9482" max="9482" width="26.42578125" style="56" customWidth="1"/>
    <col min="9483" max="9728" width="9.140625" style="56"/>
    <col min="9729" max="9729" width="16.42578125" style="56" customWidth="1"/>
    <col min="9730" max="9730" width="98.5703125" style="56" customWidth="1"/>
    <col min="9731" max="9731" width="26.28515625" style="56" customWidth="1"/>
    <col min="9732" max="9732" width="28.140625" style="56" customWidth="1"/>
    <col min="9733" max="9733" width="0" style="56" hidden="1" customWidth="1"/>
    <col min="9734" max="9734" width="16.42578125" style="56" customWidth="1"/>
    <col min="9735" max="9735" width="24.28515625" style="56" customWidth="1"/>
    <col min="9736" max="9736" width="23.7109375" style="56" customWidth="1"/>
    <col min="9737" max="9737" width="18.140625" style="56" customWidth="1"/>
    <col min="9738" max="9738" width="26.42578125" style="56" customWidth="1"/>
    <col min="9739" max="9984" width="9.140625" style="56"/>
    <col min="9985" max="9985" width="16.42578125" style="56" customWidth="1"/>
    <col min="9986" max="9986" width="98.5703125" style="56" customWidth="1"/>
    <col min="9987" max="9987" width="26.28515625" style="56" customWidth="1"/>
    <col min="9988" max="9988" width="28.140625" style="56" customWidth="1"/>
    <col min="9989" max="9989" width="0" style="56" hidden="1" customWidth="1"/>
    <col min="9990" max="9990" width="16.42578125" style="56" customWidth="1"/>
    <col min="9991" max="9991" width="24.28515625" style="56" customWidth="1"/>
    <col min="9992" max="9992" width="23.7109375" style="56" customWidth="1"/>
    <col min="9993" max="9993" width="18.140625" style="56" customWidth="1"/>
    <col min="9994" max="9994" width="26.42578125" style="56" customWidth="1"/>
    <col min="9995" max="10240" width="9.140625" style="56"/>
    <col min="10241" max="10241" width="16.42578125" style="56" customWidth="1"/>
    <col min="10242" max="10242" width="98.5703125" style="56" customWidth="1"/>
    <col min="10243" max="10243" width="26.28515625" style="56" customWidth="1"/>
    <col min="10244" max="10244" width="28.140625" style="56" customWidth="1"/>
    <col min="10245" max="10245" width="0" style="56" hidden="1" customWidth="1"/>
    <col min="10246" max="10246" width="16.42578125" style="56" customWidth="1"/>
    <col min="10247" max="10247" width="24.28515625" style="56" customWidth="1"/>
    <col min="10248" max="10248" width="23.7109375" style="56" customWidth="1"/>
    <col min="10249" max="10249" width="18.140625" style="56" customWidth="1"/>
    <col min="10250" max="10250" width="26.42578125" style="56" customWidth="1"/>
    <col min="10251" max="10496" width="9.140625" style="56"/>
    <col min="10497" max="10497" width="16.42578125" style="56" customWidth="1"/>
    <col min="10498" max="10498" width="98.5703125" style="56" customWidth="1"/>
    <col min="10499" max="10499" width="26.28515625" style="56" customWidth="1"/>
    <col min="10500" max="10500" width="28.140625" style="56" customWidth="1"/>
    <col min="10501" max="10501" width="0" style="56" hidden="1" customWidth="1"/>
    <col min="10502" max="10502" width="16.42578125" style="56" customWidth="1"/>
    <col min="10503" max="10503" width="24.28515625" style="56" customWidth="1"/>
    <col min="10504" max="10504" width="23.7109375" style="56" customWidth="1"/>
    <col min="10505" max="10505" width="18.140625" style="56" customWidth="1"/>
    <col min="10506" max="10506" width="26.42578125" style="56" customWidth="1"/>
    <col min="10507" max="10752" width="9.140625" style="56"/>
    <col min="10753" max="10753" width="16.42578125" style="56" customWidth="1"/>
    <col min="10754" max="10754" width="98.5703125" style="56" customWidth="1"/>
    <col min="10755" max="10755" width="26.28515625" style="56" customWidth="1"/>
    <col min="10756" max="10756" width="28.140625" style="56" customWidth="1"/>
    <col min="10757" max="10757" width="0" style="56" hidden="1" customWidth="1"/>
    <col min="10758" max="10758" width="16.42578125" style="56" customWidth="1"/>
    <col min="10759" max="10759" width="24.28515625" style="56" customWidth="1"/>
    <col min="10760" max="10760" width="23.7109375" style="56" customWidth="1"/>
    <col min="10761" max="10761" width="18.140625" style="56" customWidth="1"/>
    <col min="10762" max="10762" width="26.42578125" style="56" customWidth="1"/>
    <col min="10763" max="11008" width="9.140625" style="56"/>
    <col min="11009" max="11009" width="16.42578125" style="56" customWidth="1"/>
    <col min="11010" max="11010" width="98.5703125" style="56" customWidth="1"/>
    <col min="11011" max="11011" width="26.28515625" style="56" customWidth="1"/>
    <col min="11012" max="11012" width="28.140625" style="56" customWidth="1"/>
    <col min="11013" max="11013" width="0" style="56" hidden="1" customWidth="1"/>
    <col min="11014" max="11014" width="16.42578125" style="56" customWidth="1"/>
    <col min="11015" max="11015" width="24.28515625" style="56" customWidth="1"/>
    <col min="11016" max="11016" width="23.7109375" style="56" customWidth="1"/>
    <col min="11017" max="11017" width="18.140625" style="56" customWidth="1"/>
    <col min="11018" max="11018" width="26.42578125" style="56" customWidth="1"/>
    <col min="11019" max="11264" width="9.140625" style="56"/>
    <col min="11265" max="11265" width="16.42578125" style="56" customWidth="1"/>
    <col min="11266" max="11266" width="98.5703125" style="56" customWidth="1"/>
    <col min="11267" max="11267" width="26.28515625" style="56" customWidth="1"/>
    <col min="11268" max="11268" width="28.140625" style="56" customWidth="1"/>
    <col min="11269" max="11269" width="0" style="56" hidden="1" customWidth="1"/>
    <col min="11270" max="11270" width="16.42578125" style="56" customWidth="1"/>
    <col min="11271" max="11271" width="24.28515625" style="56" customWidth="1"/>
    <col min="11272" max="11272" width="23.7109375" style="56" customWidth="1"/>
    <col min="11273" max="11273" width="18.140625" style="56" customWidth="1"/>
    <col min="11274" max="11274" width="26.42578125" style="56" customWidth="1"/>
    <col min="11275" max="11520" width="9.140625" style="56"/>
    <col min="11521" max="11521" width="16.42578125" style="56" customWidth="1"/>
    <col min="11522" max="11522" width="98.5703125" style="56" customWidth="1"/>
    <col min="11523" max="11523" width="26.28515625" style="56" customWidth="1"/>
    <col min="11524" max="11524" width="28.140625" style="56" customWidth="1"/>
    <col min="11525" max="11525" width="0" style="56" hidden="1" customWidth="1"/>
    <col min="11526" max="11526" width="16.42578125" style="56" customWidth="1"/>
    <col min="11527" max="11527" width="24.28515625" style="56" customWidth="1"/>
    <col min="11528" max="11528" width="23.7109375" style="56" customWidth="1"/>
    <col min="11529" max="11529" width="18.140625" style="56" customWidth="1"/>
    <col min="11530" max="11530" width="26.42578125" style="56" customWidth="1"/>
    <col min="11531" max="11776" width="9.140625" style="56"/>
    <col min="11777" max="11777" width="16.42578125" style="56" customWidth="1"/>
    <col min="11778" max="11778" width="98.5703125" style="56" customWidth="1"/>
    <col min="11779" max="11779" width="26.28515625" style="56" customWidth="1"/>
    <col min="11780" max="11780" width="28.140625" style="56" customWidth="1"/>
    <col min="11781" max="11781" width="0" style="56" hidden="1" customWidth="1"/>
    <col min="11782" max="11782" width="16.42578125" style="56" customWidth="1"/>
    <col min="11783" max="11783" width="24.28515625" style="56" customWidth="1"/>
    <col min="11784" max="11784" width="23.7109375" style="56" customWidth="1"/>
    <col min="11785" max="11785" width="18.140625" style="56" customWidth="1"/>
    <col min="11786" max="11786" width="26.42578125" style="56" customWidth="1"/>
    <col min="11787" max="12032" width="9.140625" style="56"/>
    <col min="12033" max="12033" width="16.42578125" style="56" customWidth="1"/>
    <col min="12034" max="12034" width="98.5703125" style="56" customWidth="1"/>
    <col min="12035" max="12035" width="26.28515625" style="56" customWidth="1"/>
    <col min="12036" max="12036" width="28.140625" style="56" customWidth="1"/>
    <col min="12037" max="12037" width="0" style="56" hidden="1" customWidth="1"/>
    <col min="12038" max="12038" width="16.42578125" style="56" customWidth="1"/>
    <col min="12039" max="12039" width="24.28515625" style="56" customWidth="1"/>
    <col min="12040" max="12040" width="23.7109375" style="56" customWidth="1"/>
    <col min="12041" max="12041" width="18.140625" style="56" customWidth="1"/>
    <col min="12042" max="12042" width="26.42578125" style="56" customWidth="1"/>
    <col min="12043" max="12288" width="9.140625" style="56"/>
    <col min="12289" max="12289" width="16.42578125" style="56" customWidth="1"/>
    <col min="12290" max="12290" width="98.5703125" style="56" customWidth="1"/>
    <col min="12291" max="12291" width="26.28515625" style="56" customWidth="1"/>
    <col min="12292" max="12292" width="28.140625" style="56" customWidth="1"/>
    <col min="12293" max="12293" width="0" style="56" hidden="1" customWidth="1"/>
    <col min="12294" max="12294" width="16.42578125" style="56" customWidth="1"/>
    <col min="12295" max="12295" width="24.28515625" style="56" customWidth="1"/>
    <col min="12296" max="12296" width="23.7109375" style="56" customWidth="1"/>
    <col min="12297" max="12297" width="18.140625" style="56" customWidth="1"/>
    <col min="12298" max="12298" width="26.42578125" style="56" customWidth="1"/>
    <col min="12299" max="12544" width="9.140625" style="56"/>
    <col min="12545" max="12545" width="16.42578125" style="56" customWidth="1"/>
    <col min="12546" max="12546" width="98.5703125" style="56" customWidth="1"/>
    <col min="12547" max="12547" width="26.28515625" style="56" customWidth="1"/>
    <col min="12548" max="12548" width="28.140625" style="56" customWidth="1"/>
    <col min="12549" max="12549" width="0" style="56" hidden="1" customWidth="1"/>
    <col min="12550" max="12550" width="16.42578125" style="56" customWidth="1"/>
    <col min="12551" max="12551" width="24.28515625" style="56" customWidth="1"/>
    <col min="12552" max="12552" width="23.7109375" style="56" customWidth="1"/>
    <col min="12553" max="12553" width="18.140625" style="56" customWidth="1"/>
    <col min="12554" max="12554" width="26.42578125" style="56" customWidth="1"/>
    <col min="12555" max="12800" width="9.140625" style="56"/>
    <col min="12801" max="12801" width="16.42578125" style="56" customWidth="1"/>
    <col min="12802" max="12802" width="98.5703125" style="56" customWidth="1"/>
    <col min="12803" max="12803" width="26.28515625" style="56" customWidth="1"/>
    <col min="12804" max="12804" width="28.140625" style="56" customWidth="1"/>
    <col min="12805" max="12805" width="0" style="56" hidden="1" customWidth="1"/>
    <col min="12806" max="12806" width="16.42578125" style="56" customWidth="1"/>
    <col min="12807" max="12807" width="24.28515625" style="56" customWidth="1"/>
    <col min="12808" max="12808" width="23.7109375" style="56" customWidth="1"/>
    <col min="12809" max="12809" width="18.140625" style="56" customWidth="1"/>
    <col min="12810" max="12810" width="26.42578125" style="56" customWidth="1"/>
    <col min="12811" max="13056" width="9.140625" style="56"/>
    <col min="13057" max="13057" width="16.42578125" style="56" customWidth="1"/>
    <col min="13058" max="13058" width="98.5703125" style="56" customWidth="1"/>
    <col min="13059" max="13059" width="26.28515625" style="56" customWidth="1"/>
    <col min="13060" max="13060" width="28.140625" style="56" customWidth="1"/>
    <col min="13061" max="13061" width="0" style="56" hidden="1" customWidth="1"/>
    <col min="13062" max="13062" width="16.42578125" style="56" customWidth="1"/>
    <col min="13063" max="13063" width="24.28515625" style="56" customWidth="1"/>
    <col min="13064" max="13064" width="23.7109375" style="56" customWidth="1"/>
    <col min="13065" max="13065" width="18.140625" style="56" customWidth="1"/>
    <col min="13066" max="13066" width="26.42578125" style="56" customWidth="1"/>
    <col min="13067" max="13312" width="9.140625" style="56"/>
    <col min="13313" max="13313" width="16.42578125" style="56" customWidth="1"/>
    <col min="13314" max="13314" width="98.5703125" style="56" customWidth="1"/>
    <col min="13315" max="13315" width="26.28515625" style="56" customWidth="1"/>
    <col min="13316" max="13316" width="28.140625" style="56" customWidth="1"/>
    <col min="13317" max="13317" width="0" style="56" hidden="1" customWidth="1"/>
    <col min="13318" max="13318" width="16.42578125" style="56" customWidth="1"/>
    <col min="13319" max="13319" width="24.28515625" style="56" customWidth="1"/>
    <col min="13320" max="13320" width="23.7109375" style="56" customWidth="1"/>
    <col min="13321" max="13321" width="18.140625" style="56" customWidth="1"/>
    <col min="13322" max="13322" width="26.42578125" style="56" customWidth="1"/>
    <col min="13323" max="13568" width="9.140625" style="56"/>
    <col min="13569" max="13569" width="16.42578125" style="56" customWidth="1"/>
    <col min="13570" max="13570" width="98.5703125" style="56" customWidth="1"/>
    <col min="13571" max="13571" width="26.28515625" style="56" customWidth="1"/>
    <col min="13572" max="13572" width="28.140625" style="56" customWidth="1"/>
    <col min="13573" max="13573" width="0" style="56" hidden="1" customWidth="1"/>
    <col min="13574" max="13574" width="16.42578125" style="56" customWidth="1"/>
    <col min="13575" max="13575" width="24.28515625" style="56" customWidth="1"/>
    <col min="13576" max="13576" width="23.7109375" style="56" customWidth="1"/>
    <col min="13577" max="13577" width="18.140625" style="56" customWidth="1"/>
    <col min="13578" max="13578" width="26.42578125" style="56" customWidth="1"/>
    <col min="13579" max="13824" width="9.140625" style="56"/>
    <col min="13825" max="13825" width="16.42578125" style="56" customWidth="1"/>
    <col min="13826" max="13826" width="98.5703125" style="56" customWidth="1"/>
    <col min="13827" max="13827" width="26.28515625" style="56" customWidth="1"/>
    <col min="13828" max="13828" width="28.140625" style="56" customWidth="1"/>
    <col min="13829" max="13829" width="0" style="56" hidden="1" customWidth="1"/>
    <col min="13830" max="13830" width="16.42578125" style="56" customWidth="1"/>
    <col min="13831" max="13831" width="24.28515625" style="56" customWidth="1"/>
    <col min="13832" max="13832" width="23.7109375" style="56" customWidth="1"/>
    <col min="13833" max="13833" width="18.140625" style="56" customWidth="1"/>
    <col min="13834" max="13834" width="26.42578125" style="56" customWidth="1"/>
    <col min="13835" max="14080" width="9.140625" style="56"/>
    <col min="14081" max="14081" width="16.42578125" style="56" customWidth="1"/>
    <col min="14082" max="14082" width="98.5703125" style="56" customWidth="1"/>
    <col min="14083" max="14083" width="26.28515625" style="56" customWidth="1"/>
    <col min="14084" max="14084" width="28.140625" style="56" customWidth="1"/>
    <col min="14085" max="14085" width="0" style="56" hidden="1" customWidth="1"/>
    <col min="14086" max="14086" width="16.42578125" style="56" customWidth="1"/>
    <col min="14087" max="14087" width="24.28515625" style="56" customWidth="1"/>
    <col min="14088" max="14088" width="23.7109375" style="56" customWidth="1"/>
    <col min="14089" max="14089" width="18.140625" style="56" customWidth="1"/>
    <col min="14090" max="14090" width="26.42578125" style="56" customWidth="1"/>
    <col min="14091" max="14336" width="9.140625" style="56"/>
    <col min="14337" max="14337" width="16.42578125" style="56" customWidth="1"/>
    <col min="14338" max="14338" width="98.5703125" style="56" customWidth="1"/>
    <col min="14339" max="14339" width="26.28515625" style="56" customWidth="1"/>
    <col min="14340" max="14340" width="28.140625" style="56" customWidth="1"/>
    <col min="14341" max="14341" width="0" style="56" hidden="1" customWidth="1"/>
    <col min="14342" max="14342" width="16.42578125" style="56" customWidth="1"/>
    <col min="14343" max="14343" width="24.28515625" style="56" customWidth="1"/>
    <col min="14344" max="14344" width="23.7109375" style="56" customWidth="1"/>
    <col min="14345" max="14345" width="18.140625" style="56" customWidth="1"/>
    <col min="14346" max="14346" width="26.42578125" style="56" customWidth="1"/>
    <col min="14347" max="14592" width="9.140625" style="56"/>
    <col min="14593" max="14593" width="16.42578125" style="56" customWidth="1"/>
    <col min="14594" max="14594" width="98.5703125" style="56" customWidth="1"/>
    <col min="14595" max="14595" width="26.28515625" style="56" customWidth="1"/>
    <col min="14596" max="14596" width="28.140625" style="56" customWidth="1"/>
    <col min="14597" max="14597" width="0" style="56" hidden="1" customWidth="1"/>
    <col min="14598" max="14598" width="16.42578125" style="56" customWidth="1"/>
    <col min="14599" max="14599" width="24.28515625" style="56" customWidth="1"/>
    <col min="14600" max="14600" width="23.7109375" style="56" customWidth="1"/>
    <col min="14601" max="14601" width="18.140625" style="56" customWidth="1"/>
    <col min="14602" max="14602" width="26.42578125" style="56" customWidth="1"/>
    <col min="14603" max="14848" width="9.140625" style="56"/>
    <col min="14849" max="14849" width="16.42578125" style="56" customWidth="1"/>
    <col min="14850" max="14850" width="98.5703125" style="56" customWidth="1"/>
    <col min="14851" max="14851" width="26.28515625" style="56" customWidth="1"/>
    <col min="14852" max="14852" width="28.140625" style="56" customWidth="1"/>
    <col min="14853" max="14853" width="0" style="56" hidden="1" customWidth="1"/>
    <col min="14854" max="14854" width="16.42578125" style="56" customWidth="1"/>
    <col min="14855" max="14855" width="24.28515625" style="56" customWidth="1"/>
    <col min="14856" max="14856" width="23.7109375" style="56" customWidth="1"/>
    <col min="14857" max="14857" width="18.140625" style="56" customWidth="1"/>
    <col min="14858" max="14858" width="26.42578125" style="56" customWidth="1"/>
    <col min="14859" max="15104" width="9.140625" style="56"/>
    <col min="15105" max="15105" width="16.42578125" style="56" customWidth="1"/>
    <col min="15106" max="15106" width="98.5703125" style="56" customWidth="1"/>
    <col min="15107" max="15107" width="26.28515625" style="56" customWidth="1"/>
    <col min="15108" max="15108" width="28.140625" style="56" customWidth="1"/>
    <col min="15109" max="15109" width="0" style="56" hidden="1" customWidth="1"/>
    <col min="15110" max="15110" width="16.42578125" style="56" customWidth="1"/>
    <col min="15111" max="15111" width="24.28515625" style="56" customWidth="1"/>
    <col min="15112" max="15112" width="23.7109375" style="56" customWidth="1"/>
    <col min="15113" max="15113" width="18.140625" style="56" customWidth="1"/>
    <col min="15114" max="15114" width="26.42578125" style="56" customWidth="1"/>
    <col min="15115" max="15360" width="9.140625" style="56"/>
    <col min="15361" max="15361" width="16.42578125" style="56" customWidth="1"/>
    <col min="15362" max="15362" width="98.5703125" style="56" customWidth="1"/>
    <col min="15363" max="15363" width="26.28515625" style="56" customWidth="1"/>
    <col min="15364" max="15364" width="28.140625" style="56" customWidth="1"/>
    <col min="15365" max="15365" width="0" style="56" hidden="1" customWidth="1"/>
    <col min="15366" max="15366" width="16.42578125" style="56" customWidth="1"/>
    <col min="15367" max="15367" width="24.28515625" style="56" customWidth="1"/>
    <col min="15368" max="15368" width="23.7109375" style="56" customWidth="1"/>
    <col min="15369" max="15369" width="18.140625" style="56" customWidth="1"/>
    <col min="15370" max="15370" width="26.42578125" style="56" customWidth="1"/>
    <col min="15371" max="15616" width="9.140625" style="56"/>
    <col min="15617" max="15617" width="16.42578125" style="56" customWidth="1"/>
    <col min="15618" max="15618" width="98.5703125" style="56" customWidth="1"/>
    <col min="15619" max="15619" width="26.28515625" style="56" customWidth="1"/>
    <col min="15620" max="15620" width="28.140625" style="56" customWidth="1"/>
    <col min="15621" max="15621" width="0" style="56" hidden="1" customWidth="1"/>
    <col min="15622" max="15622" width="16.42578125" style="56" customWidth="1"/>
    <col min="15623" max="15623" width="24.28515625" style="56" customWidth="1"/>
    <col min="15624" max="15624" width="23.7109375" style="56" customWidth="1"/>
    <col min="15625" max="15625" width="18.140625" style="56" customWidth="1"/>
    <col min="15626" max="15626" width="26.42578125" style="56" customWidth="1"/>
    <col min="15627" max="15872" width="9.140625" style="56"/>
    <col min="15873" max="15873" width="16.42578125" style="56" customWidth="1"/>
    <col min="15874" max="15874" width="98.5703125" style="56" customWidth="1"/>
    <col min="15875" max="15875" width="26.28515625" style="56" customWidth="1"/>
    <col min="15876" max="15876" width="28.140625" style="56" customWidth="1"/>
    <col min="15877" max="15877" width="0" style="56" hidden="1" customWidth="1"/>
    <col min="15878" max="15878" width="16.42578125" style="56" customWidth="1"/>
    <col min="15879" max="15879" width="24.28515625" style="56" customWidth="1"/>
    <col min="15880" max="15880" width="23.7109375" style="56" customWidth="1"/>
    <col min="15881" max="15881" width="18.140625" style="56" customWidth="1"/>
    <col min="15882" max="15882" width="26.42578125" style="56" customWidth="1"/>
    <col min="15883" max="16128" width="9.140625" style="56"/>
    <col min="16129" max="16129" width="16.42578125" style="56" customWidth="1"/>
    <col min="16130" max="16130" width="98.5703125" style="56" customWidth="1"/>
    <col min="16131" max="16131" width="26.28515625" style="56" customWidth="1"/>
    <col min="16132" max="16132" width="28.140625" style="56" customWidth="1"/>
    <col min="16133" max="16133" width="0" style="56" hidden="1" customWidth="1"/>
    <col min="16134" max="16134" width="16.42578125" style="56" customWidth="1"/>
    <col min="16135" max="16135" width="24.28515625" style="56" customWidth="1"/>
    <col min="16136" max="16136" width="23.7109375" style="56" customWidth="1"/>
    <col min="16137" max="16137" width="18.140625" style="56" customWidth="1"/>
    <col min="16138" max="16138" width="26.42578125" style="56" customWidth="1"/>
    <col min="16139" max="16384" width="9.140625" style="56"/>
  </cols>
  <sheetData>
    <row r="1" spans="1:10" ht="20.25" x14ac:dyDescent="0.25">
      <c r="A1" s="134"/>
      <c r="B1" s="134"/>
      <c r="C1" s="135" t="s">
        <v>0</v>
      </c>
      <c r="D1" s="135"/>
      <c r="E1" s="135"/>
      <c r="F1" s="135"/>
      <c r="G1" s="135"/>
      <c r="H1" s="135"/>
      <c r="I1" s="135"/>
      <c r="J1" s="135"/>
    </row>
    <row r="2" spans="1:10" ht="20.25" x14ac:dyDescent="0.25">
      <c r="A2" s="134"/>
      <c r="B2" s="134"/>
      <c r="C2" s="135" t="s">
        <v>116</v>
      </c>
      <c r="D2" s="135"/>
      <c r="E2" s="135"/>
      <c r="F2" s="135"/>
      <c r="G2" s="135"/>
      <c r="H2" s="135"/>
      <c r="I2" s="135"/>
      <c r="J2" s="135"/>
    </row>
    <row r="3" spans="1:10" ht="42" customHeight="1" x14ac:dyDescent="0.25">
      <c r="A3" s="134"/>
      <c r="B3" s="134"/>
      <c r="C3" s="135" t="s">
        <v>122</v>
      </c>
      <c r="D3" s="135"/>
      <c r="E3" s="135"/>
      <c r="F3" s="135"/>
      <c r="G3" s="135"/>
      <c r="H3" s="135"/>
      <c r="I3" s="135"/>
      <c r="J3" s="135"/>
    </row>
    <row r="4" spans="1:10" ht="5.25" customHeight="1" x14ac:dyDescent="0.25">
      <c r="A4" s="73"/>
      <c r="B4" s="73"/>
      <c r="C4" s="74"/>
      <c r="D4" s="74"/>
      <c r="E4" s="74"/>
      <c r="F4" s="74"/>
      <c r="G4" s="74"/>
      <c r="H4" s="74"/>
      <c r="I4" s="74"/>
      <c r="J4" s="74"/>
    </row>
    <row r="5" spans="1:10" ht="33.75" customHeight="1" x14ac:dyDescent="0.25">
      <c r="A5" s="73"/>
      <c r="B5" s="73"/>
      <c r="C5" s="74"/>
      <c r="D5" s="74"/>
      <c r="E5" s="74"/>
      <c r="F5" s="74"/>
      <c r="G5" s="74"/>
      <c r="H5" s="74"/>
      <c r="I5" s="74"/>
      <c r="J5" s="74"/>
    </row>
    <row r="6" spans="1:10" ht="43.5" customHeight="1" x14ac:dyDescent="0.25">
      <c r="A6" s="127" t="s">
        <v>137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0" ht="21" thickBot="1" x14ac:dyDescent="0.3">
      <c r="A7" s="5"/>
      <c r="B7" s="5"/>
      <c r="C7" s="5"/>
      <c r="D7" s="5"/>
      <c r="E7" s="5"/>
      <c r="F7" s="5"/>
      <c r="G7" s="6"/>
      <c r="H7" s="5"/>
      <c r="I7" s="7" t="s">
        <v>2</v>
      </c>
      <c r="J7" s="5"/>
    </row>
    <row r="8" spans="1:10" ht="23.25" customHeight="1" x14ac:dyDescent="0.25">
      <c r="A8" s="128" t="s">
        <v>3</v>
      </c>
      <c r="B8" s="130" t="s">
        <v>4</v>
      </c>
      <c r="C8" s="132" t="s">
        <v>5</v>
      </c>
      <c r="D8" s="132"/>
      <c r="E8" s="132"/>
      <c r="F8" s="132"/>
      <c r="G8" s="133" t="s">
        <v>6</v>
      </c>
      <c r="H8" s="133"/>
      <c r="I8" s="133"/>
      <c r="J8" s="8"/>
    </row>
    <row r="9" spans="1:10" ht="152.25" customHeight="1" x14ac:dyDescent="0.25">
      <c r="A9" s="129"/>
      <c r="B9" s="131"/>
      <c r="C9" s="118" t="s">
        <v>7</v>
      </c>
      <c r="D9" s="118" t="s">
        <v>8</v>
      </c>
      <c r="E9" s="118" t="s">
        <v>9</v>
      </c>
      <c r="F9" s="118" t="s">
        <v>109</v>
      </c>
      <c r="G9" s="118" t="s">
        <v>11</v>
      </c>
      <c r="H9" s="118" t="s">
        <v>12</v>
      </c>
      <c r="I9" s="118" t="s">
        <v>110</v>
      </c>
      <c r="J9" s="10" t="s">
        <v>14</v>
      </c>
    </row>
    <row r="10" spans="1:10" s="55" customFormat="1" ht="20.25" x14ac:dyDescent="0.25">
      <c r="A10" s="11">
        <v>10000000</v>
      </c>
      <c r="B10" s="12" t="s">
        <v>15</v>
      </c>
      <c r="C10" s="13">
        <f>SUM(C11,C17,C21,C22,C23)</f>
        <v>4788100</v>
      </c>
      <c r="D10" s="13">
        <f>SUM(D11,D16,D17,D21,D22,D23)</f>
        <v>6208774.3799999999</v>
      </c>
      <c r="E10" s="13">
        <f>SUM(E11,E17,E21,E22,E23)</f>
        <v>256.60000000000002</v>
      </c>
      <c r="F10" s="15">
        <f t="shared" ref="F10" si="0">D10/C10*100</f>
        <v>129.67094212735742</v>
      </c>
      <c r="G10" s="13">
        <f>SUM(G11,G17,G21,G22,G23)</f>
        <v>7700</v>
      </c>
      <c r="H10" s="13">
        <f>SUM(H11,H17,H21,H22,H23)</f>
        <v>32325.03</v>
      </c>
      <c r="I10" s="15">
        <f>H10/G10*100</f>
        <v>419.80558441558441</v>
      </c>
      <c r="J10" s="16">
        <f>SUM(J11,J16,J17,J21,J22,J23)</f>
        <v>6241099.4100000001</v>
      </c>
    </row>
    <row r="11" spans="1:10" s="54" customFormat="1" ht="40.5" x14ac:dyDescent="0.25">
      <c r="A11" s="11">
        <v>11000000</v>
      </c>
      <c r="B11" s="18" t="s">
        <v>16</v>
      </c>
      <c r="C11" s="13">
        <f>SUM(C12:C12)</f>
        <v>0</v>
      </c>
      <c r="D11" s="13">
        <f>SUM(D12:D12)</f>
        <v>1200</v>
      </c>
      <c r="E11" s="14">
        <v>88.2</v>
      </c>
      <c r="F11" s="15">
        <v>0</v>
      </c>
      <c r="G11" s="13"/>
      <c r="H11" s="13"/>
      <c r="I11" s="15"/>
      <c r="J11" s="16">
        <f t="shared" ref="J11:J41" si="1">SUM(D11,H11)</f>
        <v>1200</v>
      </c>
    </row>
    <row r="12" spans="1:10" ht="39.75" customHeight="1" x14ac:dyDescent="0.25">
      <c r="A12" s="11">
        <v>11020000</v>
      </c>
      <c r="B12" s="12" t="s">
        <v>18</v>
      </c>
      <c r="C12" s="13">
        <v>0</v>
      </c>
      <c r="D12" s="13">
        <v>1200</v>
      </c>
      <c r="E12" s="20">
        <v>80.7</v>
      </c>
      <c r="F12" s="15">
        <v>0</v>
      </c>
      <c r="G12" s="13"/>
      <c r="H12" s="13"/>
      <c r="I12" s="15"/>
      <c r="J12" s="16">
        <f t="shared" si="1"/>
        <v>1200</v>
      </c>
    </row>
    <row r="13" spans="1:10" s="54" customFormat="1" ht="1.5" hidden="1" customHeight="1" x14ac:dyDescent="0.25">
      <c r="A13" s="21" t="s">
        <v>19</v>
      </c>
      <c r="B13" s="18" t="s">
        <v>20</v>
      </c>
      <c r="C13" s="22">
        <f t="shared" ref="C13:H13" si="2">SUM(C14:C15)</f>
        <v>0</v>
      </c>
      <c r="D13" s="22">
        <f>SUM(D14:D15)</f>
        <v>0</v>
      </c>
      <c r="E13" s="14">
        <f t="shared" si="2"/>
        <v>103.8</v>
      </c>
      <c r="F13" s="15" t="e">
        <f>D13/C13*100</f>
        <v>#DIV/0!</v>
      </c>
      <c r="G13" s="13">
        <f t="shared" si="2"/>
        <v>0</v>
      </c>
      <c r="H13" s="13">
        <f t="shared" si="2"/>
        <v>0</v>
      </c>
      <c r="I13" s="15"/>
      <c r="J13" s="16">
        <f t="shared" si="1"/>
        <v>0</v>
      </c>
    </row>
    <row r="14" spans="1:10" ht="20.25" hidden="1" x14ac:dyDescent="0.25">
      <c r="A14" s="21" t="s">
        <v>21</v>
      </c>
      <c r="B14" s="18" t="s">
        <v>22</v>
      </c>
      <c r="C14" s="13"/>
      <c r="D14" s="13">
        <v>0</v>
      </c>
      <c r="E14" s="20"/>
      <c r="F14" s="15" t="e">
        <f>D14/C14*100</f>
        <v>#DIV/0!</v>
      </c>
      <c r="G14" s="13"/>
      <c r="H14" s="13"/>
      <c r="I14" s="15"/>
      <c r="J14" s="16">
        <f t="shared" si="1"/>
        <v>0</v>
      </c>
    </row>
    <row r="15" spans="1:10" ht="20.25" hidden="1" x14ac:dyDescent="0.25">
      <c r="A15" s="21" t="s">
        <v>23</v>
      </c>
      <c r="B15" s="18" t="s">
        <v>24</v>
      </c>
      <c r="C15" s="13"/>
      <c r="D15" s="13"/>
      <c r="E15" s="20">
        <v>103.8</v>
      </c>
      <c r="F15" s="15" t="e">
        <f>D15/C15*100</f>
        <v>#DIV/0!</v>
      </c>
      <c r="G15" s="13"/>
      <c r="H15" s="13"/>
      <c r="I15" s="15"/>
      <c r="J15" s="16">
        <f t="shared" si="1"/>
        <v>0</v>
      </c>
    </row>
    <row r="16" spans="1:10" ht="20.25" x14ac:dyDescent="0.25">
      <c r="A16" s="21" t="s">
        <v>25</v>
      </c>
      <c r="B16" s="18" t="s">
        <v>26</v>
      </c>
      <c r="C16" s="13"/>
      <c r="D16" s="13">
        <v>6503.22</v>
      </c>
      <c r="E16" s="20"/>
      <c r="F16" s="15"/>
      <c r="G16" s="13"/>
      <c r="H16" s="13"/>
      <c r="I16" s="15"/>
      <c r="J16" s="16">
        <f t="shared" si="1"/>
        <v>6503.22</v>
      </c>
    </row>
    <row r="17" spans="1:10" ht="20.25" x14ac:dyDescent="0.25">
      <c r="A17" s="21" t="s">
        <v>27</v>
      </c>
      <c r="B17" s="23" t="s">
        <v>28</v>
      </c>
      <c r="C17" s="13">
        <f>SUM(C18:C20)</f>
        <v>4204000</v>
      </c>
      <c r="D17" s="13">
        <f>SUM(D18:D20)</f>
        <v>5463309.6500000004</v>
      </c>
      <c r="E17" s="20">
        <v>168.4</v>
      </c>
      <c r="F17" s="15">
        <f t="shared" ref="F17:F24" si="3">D17/C17*100</f>
        <v>129.955034490961</v>
      </c>
      <c r="G17" s="13"/>
      <c r="H17" s="13"/>
      <c r="I17" s="15"/>
      <c r="J17" s="16">
        <f t="shared" si="1"/>
        <v>5463309.6500000004</v>
      </c>
    </row>
    <row r="18" spans="1:10" ht="40.5" x14ac:dyDescent="0.25">
      <c r="A18" s="11" t="s">
        <v>29</v>
      </c>
      <c r="B18" s="18" t="s">
        <v>30</v>
      </c>
      <c r="C18" s="13">
        <v>271800</v>
      </c>
      <c r="D18" s="13">
        <v>550476.79</v>
      </c>
      <c r="E18" s="20"/>
      <c r="F18" s="15">
        <f t="shared" si="3"/>
        <v>202.53009197939664</v>
      </c>
      <c r="G18" s="13"/>
      <c r="H18" s="13"/>
      <c r="I18" s="15"/>
      <c r="J18" s="16">
        <f t="shared" si="1"/>
        <v>550476.79</v>
      </c>
    </row>
    <row r="19" spans="1:10" ht="40.5" x14ac:dyDescent="0.25">
      <c r="A19" s="11" t="s">
        <v>31</v>
      </c>
      <c r="B19" s="18" t="s">
        <v>32</v>
      </c>
      <c r="C19" s="13">
        <v>1861300</v>
      </c>
      <c r="D19" s="13">
        <v>2351010.5099999998</v>
      </c>
      <c r="E19" s="20"/>
      <c r="F19" s="15">
        <f t="shared" si="3"/>
        <v>126.31013324020846</v>
      </c>
      <c r="G19" s="13"/>
      <c r="H19" s="13"/>
      <c r="I19" s="15"/>
      <c r="J19" s="16">
        <f t="shared" si="1"/>
        <v>2351010.5099999998</v>
      </c>
    </row>
    <row r="20" spans="1:10" ht="40.5" x14ac:dyDescent="0.25">
      <c r="A20" s="11" t="s">
        <v>111</v>
      </c>
      <c r="B20" s="18" t="s">
        <v>38</v>
      </c>
      <c r="C20" s="13">
        <v>2070900</v>
      </c>
      <c r="D20" s="13">
        <v>2561822.35</v>
      </c>
      <c r="E20" s="20"/>
      <c r="F20" s="15">
        <f t="shared" si="3"/>
        <v>123.7057487082911</v>
      </c>
      <c r="G20" s="13"/>
      <c r="H20" s="13"/>
      <c r="I20" s="15"/>
      <c r="J20" s="16">
        <f t="shared" si="1"/>
        <v>2561822.35</v>
      </c>
    </row>
    <row r="21" spans="1:10" ht="40.5" x14ac:dyDescent="0.25">
      <c r="A21" s="11">
        <v>14040000</v>
      </c>
      <c r="B21" s="58" t="s">
        <v>41</v>
      </c>
      <c r="C21" s="13">
        <v>110800</v>
      </c>
      <c r="D21" s="13">
        <v>129371</v>
      </c>
      <c r="E21" s="20"/>
      <c r="F21" s="15">
        <f t="shared" si="3"/>
        <v>116.76083032490973</v>
      </c>
      <c r="G21" s="13"/>
      <c r="H21" s="13"/>
      <c r="I21" s="15"/>
      <c r="J21" s="16">
        <f t="shared" si="1"/>
        <v>129371</v>
      </c>
    </row>
    <row r="22" spans="1:10" ht="40.5" x14ac:dyDescent="0.25">
      <c r="A22" s="11" t="s">
        <v>42</v>
      </c>
      <c r="B22" s="58" t="s">
        <v>43</v>
      </c>
      <c r="C22" s="13">
        <v>473300</v>
      </c>
      <c r="D22" s="13">
        <v>608390.51</v>
      </c>
      <c r="E22" s="20"/>
      <c r="F22" s="15">
        <f t="shared" si="3"/>
        <v>128.54225860976126</v>
      </c>
      <c r="G22" s="13"/>
      <c r="H22" s="13"/>
      <c r="I22" s="15"/>
      <c r="J22" s="16">
        <f t="shared" si="1"/>
        <v>608390.51</v>
      </c>
    </row>
    <row r="23" spans="1:10" ht="20.25" x14ac:dyDescent="0.25">
      <c r="A23" s="11">
        <v>19010000</v>
      </c>
      <c r="B23" s="58" t="s">
        <v>44</v>
      </c>
      <c r="C23" s="13"/>
      <c r="D23" s="13"/>
      <c r="E23" s="20"/>
      <c r="F23" s="15"/>
      <c r="G23" s="13">
        <v>7700</v>
      </c>
      <c r="H23" s="13">
        <v>32325.03</v>
      </c>
      <c r="I23" s="15">
        <f t="shared" ref="I23:I43" si="4">H23/G23*100</f>
        <v>419.80558441558441</v>
      </c>
      <c r="J23" s="16">
        <f t="shared" si="1"/>
        <v>32325.03</v>
      </c>
    </row>
    <row r="24" spans="1:10" s="55" customFormat="1" ht="20.25" x14ac:dyDescent="0.25">
      <c r="A24" s="21" t="s">
        <v>45</v>
      </c>
      <c r="B24" s="12" t="s">
        <v>46</v>
      </c>
      <c r="C24" s="13">
        <f>SUM(C25,C28,C32)</f>
        <v>6300</v>
      </c>
      <c r="D24" s="13">
        <f>SUM(D25,D28,D32)</f>
        <v>7651.27</v>
      </c>
      <c r="E24" s="13">
        <f>SUM(E25,E28,E32)</f>
        <v>716.1</v>
      </c>
      <c r="F24" s="15">
        <f t="shared" si="3"/>
        <v>121.44873015873017</v>
      </c>
      <c r="G24" s="13">
        <f>SUM(G32,G35)</f>
        <v>84700</v>
      </c>
      <c r="H24" s="13">
        <f>SUM(H32,H31,H35)</f>
        <v>120209.97</v>
      </c>
      <c r="I24" s="15">
        <f t="shared" si="4"/>
        <v>141.92440377804013</v>
      </c>
      <c r="J24" s="16">
        <f t="shared" si="1"/>
        <v>127861.24</v>
      </c>
    </row>
    <row r="25" spans="1:10" ht="60.75" x14ac:dyDescent="0.25">
      <c r="A25" s="21" t="s">
        <v>47</v>
      </c>
      <c r="B25" s="3" t="s">
        <v>48</v>
      </c>
      <c r="C25" s="13">
        <v>0</v>
      </c>
      <c r="D25" s="13">
        <v>800</v>
      </c>
      <c r="E25" s="20">
        <v>31.3</v>
      </c>
      <c r="F25" s="15">
        <v>0</v>
      </c>
      <c r="G25" s="13"/>
      <c r="H25" s="13"/>
      <c r="I25" s="15"/>
      <c r="J25" s="16">
        <f t="shared" si="1"/>
        <v>800</v>
      </c>
    </row>
    <row r="26" spans="1:10" ht="80.25" customHeight="1" x14ac:dyDescent="0.25">
      <c r="A26" s="11" t="s">
        <v>53</v>
      </c>
      <c r="B26" s="18" t="s">
        <v>54</v>
      </c>
      <c r="C26" s="13">
        <v>0</v>
      </c>
      <c r="D26" s="13">
        <v>6800</v>
      </c>
      <c r="E26" s="20">
        <v>83.8</v>
      </c>
      <c r="F26" s="15">
        <v>0</v>
      </c>
      <c r="G26" s="13"/>
      <c r="H26" s="13"/>
      <c r="I26" s="15"/>
      <c r="J26" s="16">
        <f t="shared" si="1"/>
        <v>6800</v>
      </c>
    </row>
    <row r="27" spans="1:10" ht="30.75" customHeight="1" x14ac:dyDescent="0.25">
      <c r="A27" s="21" t="s">
        <v>55</v>
      </c>
      <c r="B27" s="18" t="s">
        <v>56</v>
      </c>
      <c r="C27" s="13">
        <v>0</v>
      </c>
      <c r="D27" s="13">
        <v>2822</v>
      </c>
      <c r="E27" s="20"/>
      <c r="F27" s="15">
        <v>0</v>
      </c>
      <c r="G27" s="13"/>
      <c r="H27" s="13"/>
      <c r="I27" s="15"/>
      <c r="J27" s="16">
        <f t="shared" si="1"/>
        <v>2822</v>
      </c>
    </row>
    <row r="28" spans="1:10" s="54" customFormat="1" ht="40.5" customHeight="1" x14ac:dyDescent="0.25">
      <c r="A28" s="21" t="s">
        <v>59</v>
      </c>
      <c r="B28" s="18" t="s">
        <v>60</v>
      </c>
      <c r="C28" s="13">
        <f>SUM(C29:C30)</f>
        <v>6300</v>
      </c>
      <c r="D28" s="13">
        <f>SUM(D29:D30)</f>
        <v>5351.27</v>
      </c>
      <c r="E28" s="14">
        <v>98.9</v>
      </c>
      <c r="F28" s="15">
        <f>D28/C28*100</f>
        <v>84.940793650793651</v>
      </c>
      <c r="G28" s="13"/>
      <c r="H28" s="13"/>
      <c r="I28" s="15"/>
      <c r="J28" s="16">
        <f t="shared" si="1"/>
        <v>5351.27</v>
      </c>
    </row>
    <row r="29" spans="1:10" s="54" customFormat="1" ht="40.5" customHeight="1" x14ac:dyDescent="0.25">
      <c r="A29" s="21" t="s">
        <v>61</v>
      </c>
      <c r="B29" s="18" t="s">
        <v>62</v>
      </c>
      <c r="C29" s="13">
        <v>6300</v>
      </c>
      <c r="D29" s="13">
        <v>5309.6</v>
      </c>
      <c r="E29" s="14"/>
      <c r="F29" s="15">
        <f>D29/C29*100</f>
        <v>84.279365079365093</v>
      </c>
      <c r="G29" s="13"/>
      <c r="H29" s="13"/>
      <c r="I29" s="15"/>
      <c r="J29" s="16">
        <f t="shared" si="1"/>
        <v>5309.6</v>
      </c>
    </row>
    <row r="30" spans="1:10" ht="20.25" x14ac:dyDescent="0.25">
      <c r="A30" s="21" t="s">
        <v>65</v>
      </c>
      <c r="B30" s="18" t="s">
        <v>66</v>
      </c>
      <c r="C30" s="13">
        <v>0</v>
      </c>
      <c r="D30" s="13">
        <v>41.67</v>
      </c>
      <c r="E30" s="20">
        <v>85</v>
      </c>
      <c r="F30" s="15">
        <v>0</v>
      </c>
      <c r="G30" s="13"/>
      <c r="H30" s="13"/>
      <c r="I30" s="15"/>
      <c r="J30" s="16">
        <f t="shared" si="1"/>
        <v>41.67</v>
      </c>
    </row>
    <row r="31" spans="1:10" ht="61.5" customHeight="1" x14ac:dyDescent="0.25">
      <c r="A31" s="21" t="s">
        <v>67</v>
      </c>
      <c r="B31" s="18" t="s">
        <v>68</v>
      </c>
      <c r="C31" s="13"/>
      <c r="D31" s="13"/>
      <c r="E31" s="20"/>
      <c r="F31" s="15"/>
      <c r="G31" s="13"/>
      <c r="H31" s="13">
        <v>14299.8</v>
      </c>
      <c r="I31" s="15"/>
      <c r="J31" s="16">
        <f t="shared" si="1"/>
        <v>14299.8</v>
      </c>
    </row>
    <row r="32" spans="1:10" ht="20.25" x14ac:dyDescent="0.25">
      <c r="A32" s="21" t="s">
        <v>69</v>
      </c>
      <c r="B32" s="18" t="s">
        <v>70</v>
      </c>
      <c r="C32" s="13">
        <f>SUM(C33:C34)</f>
        <v>0</v>
      </c>
      <c r="D32" s="13">
        <f>SUM(D33:D34)</f>
        <v>1500</v>
      </c>
      <c r="E32" s="20">
        <v>585.9</v>
      </c>
      <c r="F32" s="15">
        <v>0</v>
      </c>
      <c r="G32" s="13">
        <f>SUM(G33:G34)</f>
        <v>0</v>
      </c>
      <c r="H32" s="13">
        <f>SUM(H33:H34)</f>
        <v>40992.449999999997</v>
      </c>
      <c r="I32" s="15"/>
      <c r="J32" s="16">
        <f t="shared" si="1"/>
        <v>42492.45</v>
      </c>
    </row>
    <row r="33" spans="1:10" ht="117.75" customHeight="1" x14ac:dyDescent="0.25">
      <c r="A33" s="11" t="s">
        <v>71</v>
      </c>
      <c r="B33" s="18" t="s">
        <v>72</v>
      </c>
      <c r="C33" s="13">
        <v>0</v>
      </c>
      <c r="D33" s="13">
        <v>1500</v>
      </c>
      <c r="E33" s="20"/>
      <c r="F33" s="15">
        <v>0</v>
      </c>
      <c r="G33" s="13"/>
      <c r="H33" s="13">
        <v>0</v>
      </c>
      <c r="I33" s="15"/>
      <c r="J33" s="16">
        <f t="shared" si="1"/>
        <v>1500</v>
      </c>
    </row>
    <row r="34" spans="1:10" ht="45.75" customHeight="1" x14ac:dyDescent="0.25">
      <c r="A34" s="21" t="s">
        <v>123</v>
      </c>
      <c r="B34" s="18" t="s">
        <v>73</v>
      </c>
      <c r="C34" s="13"/>
      <c r="D34" s="13"/>
      <c r="E34" s="20"/>
      <c r="F34" s="15"/>
      <c r="G34" s="13">
        <v>0</v>
      </c>
      <c r="H34" s="13">
        <v>40992.449999999997</v>
      </c>
      <c r="I34" s="15"/>
      <c r="J34" s="16">
        <f t="shared" si="1"/>
        <v>40992.449999999997</v>
      </c>
    </row>
    <row r="35" spans="1:10" ht="20.25" x14ac:dyDescent="0.25">
      <c r="A35" s="21" t="s">
        <v>74</v>
      </c>
      <c r="B35" s="18" t="s">
        <v>75</v>
      </c>
      <c r="C35" s="13"/>
      <c r="D35" s="13"/>
      <c r="E35" s="20"/>
      <c r="F35" s="15"/>
      <c r="G35" s="13">
        <v>84700</v>
      </c>
      <c r="H35" s="13">
        <v>64917.72</v>
      </c>
      <c r="I35" s="15">
        <f t="shared" si="4"/>
        <v>76.644297520661155</v>
      </c>
      <c r="J35" s="16">
        <f t="shared" si="1"/>
        <v>64917.72</v>
      </c>
    </row>
    <row r="36" spans="1:10" ht="20.25" x14ac:dyDescent="0.25">
      <c r="A36" s="21" t="s">
        <v>76</v>
      </c>
      <c r="B36" s="18" t="s">
        <v>77</v>
      </c>
      <c r="C36" s="13">
        <v>0</v>
      </c>
      <c r="D36" s="13">
        <v>0</v>
      </c>
      <c r="E36" s="20"/>
      <c r="F36" s="15">
        <v>0</v>
      </c>
      <c r="G36" s="13">
        <f>SUM(G37:G37)</f>
        <v>0</v>
      </c>
      <c r="H36" s="13">
        <f>SUM(H37:H37)</f>
        <v>1760831</v>
      </c>
      <c r="I36" s="15"/>
      <c r="J36" s="16">
        <f t="shared" si="1"/>
        <v>1760831</v>
      </c>
    </row>
    <row r="37" spans="1:10" ht="20.25" x14ac:dyDescent="0.25">
      <c r="A37" s="21" t="s">
        <v>80</v>
      </c>
      <c r="B37" s="18" t="s">
        <v>81</v>
      </c>
      <c r="C37" s="13"/>
      <c r="D37" s="13"/>
      <c r="E37" s="20"/>
      <c r="F37" s="15"/>
      <c r="G37" s="13">
        <v>0</v>
      </c>
      <c r="H37" s="13">
        <v>1760831</v>
      </c>
      <c r="I37" s="15"/>
      <c r="J37" s="16">
        <f t="shared" si="1"/>
        <v>1760831</v>
      </c>
    </row>
    <row r="38" spans="1:10" s="55" customFormat="1" ht="20.25" x14ac:dyDescent="0.25">
      <c r="A38" s="21"/>
      <c r="B38" s="18" t="s">
        <v>82</v>
      </c>
      <c r="C38" s="24">
        <f>SUM(C10,C24,C36)</f>
        <v>4794400</v>
      </c>
      <c r="D38" s="24">
        <f>SUM(D10,D24,D36)</f>
        <v>6216425.6499999994</v>
      </c>
      <c r="E38" s="25">
        <v>92.2</v>
      </c>
      <c r="F38" s="26">
        <f>D38/C38*100</f>
        <v>129.66013786918069</v>
      </c>
      <c r="G38" s="24">
        <f>SUM(G10,G24,G36,)</f>
        <v>92400</v>
      </c>
      <c r="H38" s="24">
        <f>SUM(H10,H24,H36,)</f>
        <v>1913366</v>
      </c>
      <c r="I38" s="15">
        <f t="shared" si="4"/>
        <v>2070.742424242424</v>
      </c>
      <c r="J38" s="27">
        <f>SUM(J10,J24,J36,)</f>
        <v>8129791.6500000004</v>
      </c>
    </row>
    <row r="39" spans="1:10" s="55" customFormat="1" ht="20.25" x14ac:dyDescent="0.25">
      <c r="A39" s="21" t="s">
        <v>83</v>
      </c>
      <c r="B39" s="18" t="s">
        <v>84</v>
      </c>
      <c r="C39" s="24">
        <f>SUM(C40)</f>
        <v>2501996.2400000002</v>
      </c>
      <c r="D39" s="24">
        <f t="shared" ref="D39:F39" si="5">SUM(D40)</f>
        <v>2501996.2400000002</v>
      </c>
      <c r="E39" s="24">
        <f t="shared" si="5"/>
        <v>0</v>
      </c>
      <c r="F39" s="24">
        <f t="shared" si="5"/>
        <v>100</v>
      </c>
      <c r="G39" s="24"/>
      <c r="H39" s="24"/>
      <c r="I39" s="15"/>
      <c r="J39" s="27"/>
    </row>
    <row r="40" spans="1:10" s="55" customFormat="1" ht="40.5" x14ac:dyDescent="0.25">
      <c r="A40" s="21" t="s">
        <v>95</v>
      </c>
      <c r="B40" s="23" t="s">
        <v>96</v>
      </c>
      <c r="C40" s="30">
        <v>2501996.2400000002</v>
      </c>
      <c r="D40" s="30">
        <v>2501996.2400000002</v>
      </c>
      <c r="E40" s="31"/>
      <c r="F40" s="15">
        <f>D40/C40*100</f>
        <v>100</v>
      </c>
      <c r="G40" s="30"/>
      <c r="H40" s="30"/>
      <c r="I40" s="15"/>
      <c r="J40" s="32"/>
    </row>
    <row r="41" spans="1:10" s="55" customFormat="1" ht="2.25" hidden="1" customHeight="1" x14ac:dyDescent="0.25">
      <c r="A41" s="21" t="s">
        <v>97</v>
      </c>
      <c r="B41" s="18" t="s">
        <v>98</v>
      </c>
      <c r="C41" s="13"/>
      <c r="D41" s="13"/>
      <c r="E41" s="14"/>
      <c r="F41" s="15" t="e">
        <f>D41/C41*100</f>
        <v>#DIV/0!</v>
      </c>
      <c r="G41" s="13"/>
      <c r="H41" s="13"/>
      <c r="I41" s="15"/>
      <c r="J41" s="16">
        <f t="shared" si="1"/>
        <v>0</v>
      </c>
    </row>
    <row r="42" spans="1:10" s="55" customFormat="1" ht="20.25" x14ac:dyDescent="0.25">
      <c r="A42" s="21" t="s">
        <v>105</v>
      </c>
      <c r="B42" s="18" t="s">
        <v>106</v>
      </c>
      <c r="C42" s="13">
        <v>2501996.2400000002</v>
      </c>
      <c r="D42" s="13">
        <v>2501996.2400000002</v>
      </c>
      <c r="E42" s="14">
        <v>43.4</v>
      </c>
      <c r="F42" s="15">
        <f>D42/C42*100</f>
        <v>100</v>
      </c>
      <c r="G42" s="13"/>
      <c r="H42" s="13"/>
      <c r="I42" s="15"/>
      <c r="J42" s="16">
        <f t="shared" ref="J42:J43" si="6">SUM(D42,H42)</f>
        <v>2501996.2400000002</v>
      </c>
    </row>
    <row r="43" spans="1:10" s="55" customFormat="1" ht="21" thickBot="1" x14ac:dyDescent="0.3">
      <c r="A43" s="33"/>
      <c r="B43" s="34" t="s">
        <v>107</v>
      </c>
      <c r="C43" s="35">
        <f>SUM(C38+C39)</f>
        <v>7296396.2400000002</v>
      </c>
      <c r="D43" s="35">
        <f>SUM(D38+D39)</f>
        <v>8718421.8900000006</v>
      </c>
      <c r="E43" s="36">
        <v>93.8</v>
      </c>
      <c r="F43" s="37">
        <f>D43/C43*100</f>
        <v>119.48942468617905</v>
      </c>
      <c r="G43" s="35">
        <f>SUM(G38,G39)</f>
        <v>92400</v>
      </c>
      <c r="H43" s="35">
        <f>SUM(H38,H39)</f>
        <v>1913366</v>
      </c>
      <c r="I43" s="37">
        <f t="shared" si="4"/>
        <v>2070.742424242424</v>
      </c>
      <c r="J43" s="38">
        <f t="shared" si="6"/>
        <v>10631787.890000001</v>
      </c>
    </row>
    <row r="44" spans="1:10" s="55" customFormat="1" ht="20.25" x14ac:dyDescent="0.25">
      <c r="A44" s="39"/>
      <c r="B44" s="40"/>
      <c r="C44" s="41"/>
      <c r="D44" s="41"/>
      <c r="E44" s="41"/>
      <c r="F44" s="42"/>
      <c r="G44" s="41"/>
      <c r="H44" s="41"/>
      <c r="I44" s="42"/>
      <c r="J44" s="41"/>
    </row>
    <row r="45" spans="1:10" s="55" customFormat="1" ht="18" hidden="1" customHeight="1" x14ac:dyDescent="0.25">
      <c r="A45" s="39"/>
      <c r="B45" s="40"/>
      <c r="C45" s="41"/>
      <c r="D45" s="41"/>
      <c r="E45" s="41"/>
      <c r="F45" s="41"/>
      <c r="G45" s="41"/>
      <c r="H45" s="41"/>
      <c r="I45" s="41"/>
      <c r="J45" s="41"/>
    </row>
    <row r="46" spans="1:10" ht="20.25" hidden="1" x14ac:dyDescent="0.25">
      <c r="A46" s="7"/>
      <c r="B46" s="7"/>
      <c r="C46" s="7" t="s">
        <v>108</v>
      </c>
      <c r="D46" s="7"/>
      <c r="E46" s="7"/>
      <c r="F46" s="7"/>
      <c r="G46" s="7"/>
      <c r="H46" s="7"/>
      <c r="I46" s="7"/>
      <c r="J46" s="7"/>
    </row>
    <row r="47" spans="1:10" ht="20.2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</row>
    <row r="48" spans="1:10" ht="48" customHeight="1" x14ac:dyDescent="0.4">
      <c r="A48" s="7"/>
      <c r="B48" s="75" t="s">
        <v>148</v>
      </c>
      <c r="C48"/>
      <c r="D48"/>
      <c r="E48"/>
      <c r="F48"/>
      <c r="G48"/>
      <c r="H48"/>
      <c r="I48" s="7"/>
      <c r="J48" s="7"/>
    </row>
    <row r="49" spans="1:10" ht="54" customHeight="1" x14ac:dyDescent="0.4">
      <c r="A49" s="7"/>
      <c r="B49" s="75"/>
      <c r="C49"/>
      <c r="D49"/>
      <c r="E49"/>
      <c r="F49"/>
      <c r="G49"/>
      <c r="H49"/>
      <c r="I49" s="7"/>
      <c r="J49" s="7"/>
    </row>
    <row r="50" spans="1:10" ht="27.75" x14ac:dyDescent="0.4">
      <c r="A50" s="7"/>
      <c r="B50" s="75" t="s">
        <v>159</v>
      </c>
      <c r="C50"/>
      <c r="D50"/>
      <c r="E50"/>
      <c r="F50"/>
      <c r="G50"/>
      <c r="H50"/>
      <c r="I50" s="7"/>
      <c r="J50" s="7"/>
    </row>
    <row r="51" spans="1:10" ht="23.25" customHeight="1" x14ac:dyDescent="0.25">
      <c r="A51" s="57"/>
      <c r="B51" s="136"/>
      <c r="C51" s="136"/>
      <c r="D51" s="136"/>
      <c r="E51" s="136"/>
      <c r="F51" s="136"/>
      <c r="G51" s="136"/>
      <c r="H51" s="136"/>
      <c r="I51" s="136"/>
      <c r="J51" s="136"/>
    </row>
    <row r="52" spans="1:10" ht="20.25" x14ac:dyDescent="0.25">
      <c r="A52" s="43"/>
      <c r="B52" s="44"/>
      <c r="C52" s="44"/>
      <c r="D52" s="45"/>
      <c r="E52" s="46"/>
      <c r="F52" s="46"/>
      <c r="G52" s="43"/>
      <c r="H52" s="47"/>
      <c r="I52" s="47"/>
      <c r="J52" s="43"/>
    </row>
    <row r="53" spans="1:10" x14ac:dyDescent="0.25">
      <c r="B53" s="49"/>
      <c r="C53" s="50"/>
      <c r="D53" s="49"/>
      <c r="G53" s="51"/>
    </row>
  </sheetData>
  <mergeCells count="12">
    <mergeCell ref="B51:J51"/>
    <mergeCell ref="A1:B1"/>
    <mergeCell ref="C1:J1"/>
    <mergeCell ref="A2:B2"/>
    <mergeCell ref="C2:J2"/>
    <mergeCell ref="A3:B3"/>
    <mergeCell ref="C3:J3"/>
    <mergeCell ref="A6:J6"/>
    <mergeCell ref="A8:A9"/>
    <mergeCell ref="B8:B9"/>
    <mergeCell ref="C8:F8"/>
    <mergeCell ref="G8:I8"/>
  </mergeCells>
  <hyperlinks>
    <hyperlink ref="B11" location="_ftn1" display="_ftn1"/>
    <hyperlink ref="E11" location="_ftn1" display="_ftn1"/>
    <hyperlink ref="B37" location="_ftn1" display="_ftn1"/>
    <hyperlink ref="B21" location="_ftn1" display="_ftn1"/>
    <hyperlink ref="B42" location="_ftn1" display="_ftn1"/>
    <hyperlink ref="B43" location="_ftn1" display="_ftn1"/>
    <hyperlink ref="B29" location="_ftn1" display="_ftn1"/>
    <hyperlink ref="B28" location="_ftn1" display="_ftn1"/>
  </hyperlink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7" zoomScale="55" zoomScaleNormal="55" workbookViewId="0">
      <selection activeCell="H42" sqref="H42"/>
    </sheetView>
  </sheetViews>
  <sheetFormatPr defaultRowHeight="12.75" x14ac:dyDescent="0.25"/>
  <cols>
    <col min="1" max="1" width="16.42578125" style="48" customWidth="1"/>
    <col min="2" max="2" width="98.5703125" style="48" customWidth="1"/>
    <col min="3" max="3" width="26.28515625" style="48" customWidth="1"/>
    <col min="4" max="4" width="28.140625" style="48" customWidth="1"/>
    <col min="5" max="5" width="13" style="48" hidden="1" customWidth="1"/>
    <col min="6" max="6" width="16.42578125" style="48" customWidth="1"/>
    <col min="7" max="7" width="24.28515625" style="48" customWidth="1"/>
    <col min="8" max="8" width="23.7109375" style="48" customWidth="1"/>
    <col min="9" max="9" width="18.140625" style="48" customWidth="1"/>
    <col min="10" max="10" width="26.42578125" style="48" customWidth="1"/>
    <col min="11" max="256" width="9.140625" style="4"/>
    <col min="257" max="257" width="16.42578125" style="4" customWidth="1"/>
    <col min="258" max="258" width="98.5703125" style="4" customWidth="1"/>
    <col min="259" max="259" width="26.28515625" style="4" customWidth="1"/>
    <col min="260" max="260" width="28.140625" style="4" customWidth="1"/>
    <col min="261" max="261" width="0" style="4" hidden="1" customWidth="1"/>
    <col min="262" max="262" width="16.42578125" style="4" customWidth="1"/>
    <col min="263" max="263" width="24.28515625" style="4" customWidth="1"/>
    <col min="264" max="264" width="23.7109375" style="4" customWidth="1"/>
    <col min="265" max="265" width="18.140625" style="4" customWidth="1"/>
    <col min="266" max="266" width="26.42578125" style="4" customWidth="1"/>
    <col min="267" max="512" width="9.140625" style="4"/>
    <col min="513" max="513" width="16.42578125" style="4" customWidth="1"/>
    <col min="514" max="514" width="98.5703125" style="4" customWidth="1"/>
    <col min="515" max="515" width="26.28515625" style="4" customWidth="1"/>
    <col min="516" max="516" width="28.140625" style="4" customWidth="1"/>
    <col min="517" max="517" width="0" style="4" hidden="1" customWidth="1"/>
    <col min="518" max="518" width="16.42578125" style="4" customWidth="1"/>
    <col min="519" max="519" width="24.28515625" style="4" customWidth="1"/>
    <col min="520" max="520" width="23.7109375" style="4" customWidth="1"/>
    <col min="521" max="521" width="18.140625" style="4" customWidth="1"/>
    <col min="522" max="522" width="26.42578125" style="4" customWidth="1"/>
    <col min="523" max="768" width="9.140625" style="4"/>
    <col min="769" max="769" width="16.42578125" style="4" customWidth="1"/>
    <col min="770" max="770" width="98.5703125" style="4" customWidth="1"/>
    <col min="771" max="771" width="26.28515625" style="4" customWidth="1"/>
    <col min="772" max="772" width="28.140625" style="4" customWidth="1"/>
    <col min="773" max="773" width="0" style="4" hidden="1" customWidth="1"/>
    <col min="774" max="774" width="16.42578125" style="4" customWidth="1"/>
    <col min="775" max="775" width="24.28515625" style="4" customWidth="1"/>
    <col min="776" max="776" width="23.7109375" style="4" customWidth="1"/>
    <col min="777" max="777" width="18.140625" style="4" customWidth="1"/>
    <col min="778" max="778" width="26.42578125" style="4" customWidth="1"/>
    <col min="779" max="1024" width="9.140625" style="4"/>
    <col min="1025" max="1025" width="16.42578125" style="4" customWidth="1"/>
    <col min="1026" max="1026" width="98.5703125" style="4" customWidth="1"/>
    <col min="1027" max="1027" width="26.28515625" style="4" customWidth="1"/>
    <col min="1028" max="1028" width="28.140625" style="4" customWidth="1"/>
    <col min="1029" max="1029" width="0" style="4" hidden="1" customWidth="1"/>
    <col min="1030" max="1030" width="16.42578125" style="4" customWidth="1"/>
    <col min="1031" max="1031" width="24.28515625" style="4" customWidth="1"/>
    <col min="1032" max="1032" width="23.7109375" style="4" customWidth="1"/>
    <col min="1033" max="1033" width="18.140625" style="4" customWidth="1"/>
    <col min="1034" max="1034" width="26.42578125" style="4" customWidth="1"/>
    <col min="1035" max="1280" width="9.140625" style="4"/>
    <col min="1281" max="1281" width="16.42578125" style="4" customWidth="1"/>
    <col min="1282" max="1282" width="98.5703125" style="4" customWidth="1"/>
    <col min="1283" max="1283" width="26.28515625" style="4" customWidth="1"/>
    <col min="1284" max="1284" width="28.140625" style="4" customWidth="1"/>
    <col min="1285" max="1285" width="0" style="4" hidden="1" customWidth="1"/>
    <col min="1286" max="1286" width="16.42578125" style="4" customWidth="1"/>
    <col min="1287" max="1287" width="24.28515625" style="4" customWidth="1"/>
    <col min="1288" max="1288" width="23.7109375" style="4" customWidth="1"/>
    <col min="1289" max="1289" width="18.140625" style="4" customWidth="1"/>
    <col min="1290" max="1290" width="26.42578125" style="4" customWidth="1"/>
    <col min="1291" max="1536" width="9.140625" style="4"/>
    <col min="1537" max="1537" width="16.42578125" style="4" customWidth="1"/>
    <col min="1538" max="1538" width="98.5703125" style="4" customWidth="1"/>
    <col min="1539" max="1539" width="26.28515625" style="4" customWidth="1"/>
    <col min="1540" max="1540" width="28.140625" style="4" customWidth="1"/>
    <col min="1541" max="1541" width="0" style="4" hidden="1" customWidth="1"/>
    <col min="1542" max="1542" width="16.42578125" style="4" customWidth="1"/>
    <col min="1543" max="1543" width="24.28515625" style="4" customWidth="1"/>
    <col min="1544" max="1544" width="23.7109375" style="4" customWidth="1"/>
    <col min="1545" max="1545" width="18.140625" style="4" customWidth="1"/>
    <col min="1546" max="1546" width="26.42578125" style="4" customWidth="1"/>
    <col min="1547" max="1792" width="9.140625" style="4"/>
    <col min="1793" max="1793" width="16.42578125" style="4" customWidth="1"/>
    <col min="1794" max="1794" width="98.5703125" style="4" customWidth="1"/>
    <col min="1795" max="1795" width="26.28515625" style="4" customWidth="1"/>
    <col min="1796" max="1796" width="28.140625" style="4" customWidth="1"/>
    <col min="1797" max="1797" width="0" style="4" hidden="1" customWidth="1"/>
    <col min="1798" max="1798" width="16.42578125" style="4" customWidth="1"/>
    <col min="1799" max="1799" width="24.28515625" style="4" customWidth="1"/>
    <col min="1800" max="1800" width="23.7109375" style="4" customWidth="1"/>
    <col min="1801" max="1801" width="18.140625" style="4" customWidth="1"/>
    <col min="1802" max="1802" width="26.42578125" style="4" customWidth="1"/>
    <col min="1803" max="2048" width="9.140625" style="4"/>
    <col min="2049" max="2049" width="16.42578125" style="4" customWidth="1"/>
    <col min="2050" max="2050" width="98.5703125" style="4" customWidth="1"/>
    <col min="2051" max="2051" width="26.28515625" style="4" customWidth="1"/>
    <col min="2052" max="2052" width="28.140625" style="4" customWidth="1"/>
    <col min="2053" max="2053" width="0" style="4" hidden="1" customWidth="1"/>
    <col min="2054" max="2054" width="16.42578125" style="4" customWidth="1"/>
    <col min="2055" max="2055" width="24.28515625" style="4" customWidth="1"/>
    <col min="2056" max="2056" width="23.7109375" style="4" customWidth="1"/>
    <col min="2057" max="2057" width="18.140625" style="4" customWidth="1"/>
    <col min="2058" max="2058" width="26.42578125" style="4" customWidth="1"/>
    <col min="2059" max="2304" width="9.140625" style="4"/>
    <col min="2305" max="2305" width="16.42578125" style="4" customWidth="1"/>
    <col min="2306" max="2306" width="98.5703125" style="4" customWidth="1"/>
    <col min="2307" max="2307" width="26.28515625" style="4" customWidth="1"/>
    <col min="2308" max="2308" width="28.140625" style="4" customWidth="1"/>
    <col min="2309" max="2309" width="0" style="4" hidden="1" customWidth="1"/>
    <col min="2310" max="2310" width="16.42578125" style="4" customWidth="1"/>
    <col min="2311" max="2311" width="24.28515625" style="4" customWidth="1"/>
    <col min="2312" max="2312" width="23.7109375" style="4" customWidth="1"/>
    <col min="2313" max="2313" width="18.140625" style="4" customWidth="1"/>
    <col min="2314" max="2314" width="26.42578125" style="4" customWidth="1"/>
    <col min="2315" max="2560" width="9.140625" style="4"/>
    <col min="2561" max="2561" width="16.42578125" style="4" customWidth="1"/>
    <col min="2562" max="2562" width="98.5703125" style="4" customWidth="1"/>
    <col min="2563" max="2563" width="26.28515625" style="4" customWidth="1"/>
    <col min="2564" max="2564" width="28.140625" style="4" customWidth="1"/>
    <col min="2565" max="2565" width="0" style="4" hidden="1" customWidth="1"/>
    <col min="2566" max="2566" width="16.42578125" style="4" customWidth="1"/>
    <col min="2567" max="2567" width="24.28515625" style="4" customWidth="1"/>
    <col min="2568" max="2568" width="23.7109375" style="4" customWidth="1"/>
    <col min="2569" max="2569" width="18.140625" style="4" customWidth="1"/>
    <col min="2570" max="2570" width="26.42578125" style="4" customWidth="1"/>
    <col min="2571" max="2816" width="9.140625" style="4"/>
    <col min="2817" max="2817" width="16.42578125" style="4" customWidth="1"/>
    <col min="2818" max="2818" width="98.5703125" style="4" customWidth="1"/>
    <col min="2819" max="2819" width="26.28515625" style="4" customWidth="1"/>
    <col min="2820" max="2820" width="28.140625" style="4" customWidth="1"/>
    <col min="2821" max="2821" width="0" style="4" hidden="1" customWidth="1"/>
    <col min="2822" max="2822" width="16.42578125" style="4" customWidth="1"/>
    <col min="2823" max="2823" width="24.28515625" style="4" customWidth="1"/>
    <col min="2824" max="2824" width="23.7109375" style="4" customWidth="1"/>
    <col min="2825" max="2825" width="18.140625" style="4" customWidth="1"/>
    <col min="2826" max="2826" width="26.42578125" style="4" customWidth="1"/>
    <col min="2827" max="3072" width="9.140625" style="4"/>
    <col min="3073" max="3073" width="16.42578125" style="4" customWidth="1"/>
    <col min="3074" max="3074" width="98.5703125" style="4" customWidth="1"/>
    <col min="3075" max="3075" width="26.28515625" style="4" customWidth="1"/>
    <col min="3076" max="3076" width="28.140625" style="4" customWidth="1"/>
    <col min="3077" max="3077" width="0" style="4" hidden="1" customWidth="1"/>
    <col min="3078" max="3078" width="16.42578125" style="4" customWidth="1"/>
    <col min="3079" max="3079" width="24.28515625" style="4" customWidth="1"/>
    <col min="3080" max="3080" width="23.7109375" style="4" customWidth="1"/>
    <col min="3081" max="3081" width="18.140625" style="4" customWidth="1"/>
    <col min="3082" max="3082" width="26.42578125" style="4" customWidth="1"/>
    <col min="3083" max="3328" width="9.140625" style="4"/>
    <col min="3329" max="3329" width="16.42578125" style="4" customWidth="1"/>
    <col min="3330" max="3330" width="98.5703125" style="4" customWidth="1"/>
    <col min="3331" max="3331" width="26.28515625" style="4" customWidth="1"/>
    <col min="3332" max="3332" width="28.140625" style="4" customWidth="1"/>
    <col min="3333" max="3333" width="0" style="4" hidden="1" customWidth="1"/>
    <col min="3334" max="3334" width="16.42578125" style="4" customWidth="1"/>
    <col min="3335" max="3335" width="24.28515625" style="4" customWidth="1"/>
    <col min="3336" max="3336" width="23.7109375" style="4" customWidth="1"/>
    <col min="3337" max="3337" width="18.140625" style="4" customWidth="1"/>
    <col min="3338" max="3338" width="26.42578125" style="4" customWidth="1"/>
    <col min="3339" max="3584" width="9.140625" style="4"/>
    <col min="3585" max="3585" width="16.42578125" style="4" customWidth="1"/>
    <col min="3586" max="3586" width="98.5703125" style="4" customWidth="1"/>
    <col min="3587" max="3587" width="26.28515625" style="4" customWidth="1"/>
    <col min="3588" max="3588" width="28.140625" style="4" customWidth="1"/>
    <col min="3589" max="3589" width="0" style="4" hidden="1" customWidth="1"/>
    <col min="3590" max="3590" width="16.42578125" style="4" customWidth="1"/>
    <col min="3591" max="3591" width="24.28515625" style="4" customWidth="1"/>
    <col min="3592" max="3592" width="23.7109375" style="4" customWidth="1"/>
    <col min="3593" max="3593" width="18.140625" style="4" customWidth="1"/>
    <col min="3594" max="3594" width="26.42578125" style="4" customWidth="1"/>
    <col min="3595" max="3840" width="9.140625" style="4"/>
    <col min="3841" max="3841" width="16.42578125" style="4" customWidth="1"/>
    <col min="3842" max="3842" width="98.5703125" style="4" customWidth="1"/>
    <col min="3843" max="3843" width="26.28515625" style="4" customWidth="1"/>
    <col min="3844" max="3844" width="28.140625" style="4" customWidth="1"/>
    <col min="3845" max="3845" width="0" style="4" hidden="1" customWidth="1"/>
    <col min="3846" max="3846" width="16.42578125" style="4" customWidth="1"/>
    <col min="3847" max="3847" width="24.28515625" style="4" customWidth="1"/>
    <col min="3848" max="3848" width="23.7109375" style="4" customWidth="1"/>
    <col min="3849" max="3849" width="18.140625" style="4" customWidth="1"/>
    <col min="3850" max="3850" width="26.42578125" style="4" customWidth="1"/>
    <col min="3851" max="4096" width="9.140625" style="4"/>
    <col min="4097" max="4097" width="16.42578125" style="4" customWidth="1"/>
    <col min="4098" max="4098" width="98.5703125" style="4" customWidth="1"/>
    <col min="4099" max="4099" width="26.28515625" style="4" customWidth="1"/>
    <col min="4100" max="4100" width="28.140625" style="4" customWidth="1"/>
    <col min="4101" max="4101" width="0" style="4" hidden="1" customWidth="1"/>
    <col min="4102" max="4102" width="16.42578125" style="4" customWidth="1"/>
    <col min="4103" max="4103" width="24.28515625" style="4" customWidth="1"/>
    <col min="4104" max="4104" width="23.7109375" style="4" customWidth="1"/>
    <col min="4105" max="4105" width="18.140625" style="4" customWidth="1"/>
    <col min="4106" max="4106" width="26.42578125" style="4" customWidth="1"/>
    <col min="4107" max="4352" width="9.140625" style="4"/>
    <col min="4353" max="4353" width="16.42578125" style="4" customWidth="1"/>
    <col min="4354" max="4354" width="98.5703125" style="4" customWidth="1"/>
    <col min="4355" max="4355" width="26.28515625" style="4" customWidth="1"/>
    <col min="4356" max="4356" width="28.140625" style="4" customWidth="1"/>
    <col min="4357" max="4357" width="0" style="4" hidden="1" customWidth="1"/>
    <col min="4358" max="4358" width="16.42578125" style="4" customWidth="1"/>
    <col min="4359" max="4359" width="24.28515625" style="4" customWidth="1"/>
    <col min="4360" max="4360" width="23.7109375" style="4" customWidth="1"/>
    <col min="4361" max="4361" width="18.140625" style="4" customWidth="1"/>
    <col min="4362" max="4362" width="26.42578125" style="4" customWidth="1"/>
    <col min="4363" max="4608" width="9.140625" style="4"/>
    <col min="4609" max="4609" width="16.42578125" style="4" customWidth="1"/>
    <col min="4610" max="4610" width="98.5703125" style="4" customWidth="1"/>
    <col min="4611" max="4611" width="26.28515625" style="4" customWidth="1"/>
    <col min="4612" max="4612" width="28.140625" style="4" customWidth="1"/>
    <col min="4613" max="4613" width="0" style="4" hidden="1" customWidth="1"/>
    <col min="4614" max="4614" width="16.42578125" style="4" customWidth="1"/>
    <col min="4615" max="4615" width="24.28515625" style="4" customWidth="1"/>
    <col min="4616" max="4616" width="23.7109375" style="4" customWidth="1"/>
    <col min="4617" max="4617" width="18.140625" style="4" customWidth="1"/>
    <col min="4618" max="4618" width="26.42578125" style="4" customWidth="1"/>
    <col min="4619" max="4864" width="9.140625" style="4"/>
    <col min="4865" max="4865" width="16.42578125" style="4" customWidth="1"/>
    <col min="4866" max="4866" width="98.5703125" style="4" customWidth="1"/>
    <col min="4867" max="4867" width="26.28515625" style="4" customWidth="1"/>
    <col min="4868" max="4868" width="28.140625" style="4" customWidth="1"/>
    <col min="4869" max="4869" width="0" style="4" hidden="1" customWidth="1"/>
    <col min="4870" max="4870" width="16.42578125" style="4" customWidth="1"/>
    <col min="4871" max="4871" width="24.28515625" style="4" customWidth="1"/>
    <col min="4872" max="4872" width="23.7109375" style="4" customWidth="1"/>
    <col min="4873" max="4873" width="18.140625" style="4" customWidth="1"/>
    <col min="4874" max="4874" width="26.42578125" style="4" customWidth="1"/>
    <col min="4875" max="5120" width="9.140625" style="4"/>
    <col min="5121" max="5121" width="16.42578125" style="4" customWidth="1"/>
    <col min="5122" max="5122" width="98.5703125" style="4" customWidth="1"/>
    <col min="5123" max="5123" width="26.28515625" style="4" customWidth="1"/>
    <col min="5124" max="5124" width="28.140625" style="4" customWidth="1"/>
    <col min="5125" max="5125" width="0" style="4" hidden="1" customWidth="1"/>
    <col min="5126" max="5126" width="16.42578125" style="4" customWidth="1"/>
    <col min="5127" max="5127" width="24.28515625" style="4" customWidth="1"/>
    <col min="5128" max="5128" width="23.7109375" style="4" customWidth="1"/>
    <col min="5129" max="5129" width="18.140625" style="4" customWidth="1"/>
    <col min="5130" max="5130" width="26.42578125" style="4" customWidth="1"/>
    <col min="5131" max="5376" width="9.140625" style="4"/>
    <col min="5377" max="5377" width="16.42578125" style="4" customWidth="1"/>
    <col min="5378" max="5378" width="98.5703125" style="4" customWidth="1"/>
    <col min="5379" max="5379" width="26.28515625" style="4" customWidth="1"/>
    <col min="5380" max="5380" width="28.140625" style="4" customWidth="1"/>
    <col min="5381" max="5381" width="0" style="4" hidden="1" customWidth="1"/>
    <col min="5382" max="5382" width="16.42578125" style="4" customWidth="1"/>
    <col min="5383" max="5383" width="24.28515625" style="4" customWidth="1"/>
    <col min="5384" max="5384" width="23.7109375" style="4" customWidth="1"/>
    <col min="5385" max="5385" width="18.140625" style="4" customWidth="1"/>
    <col min="5386" max="5386" width="26.42578125" style="4" customWidth="1"/>
    <col min="5387" max="5632" width="9.140625" style="4"/>
    <col min="5633" max="5633" width="16.42578125" style="4" customWidth="1"/>
    <col min="5634" max="5634" width="98.5703125" style="4" customWidth="1"/>
    <col min="5635" max="5635" width="26.28515625" style="4" customWidth="1"/>
    <col min="5636" max="5636" width="28.140625" style="4" customWidth="1"/>
    <col min="5637" max="5637" width="0" style="4" hidden="1" customWidth="1"/>
    <col min="5638" max="5638" width="16.42578125" style="4" customWidth="1"/>
    <col min="5639" max="5639" width="24.28515625" style="4" customWidth="1"/>
    <col min="5640" max="5640" width="23.7109375" style="4" customWidth="1"/>
    <col min="5641" max="5641" width="18.140625" style="4" customWidth="1"/>
    <col min="5642" max="5642" width="26.42578125" style="4" customWidth="1"/>
    <col min="5643" max="5888" width="9.140625" style="4"/>
    <col min="5889" max="5889" width="16.42578125" style="4" customWidth="1"/>
    <col min="5890" max="5890" width="98.5703125" style="4" customWidth="1"/>
    <col min="5891" max="5891" width="26.28515625" style="4" customWidth="1"/>
    <col min="5892" max="5892" width="28.140625" style="4" customWidth="1"/>
    <col min="5893" max="5893" width="0" style="4" hidden="1" customWidth="1"/>
    <col min="5894" max="5894" width="16.42578125" style="4" customWidth="1"/>
    <col min="5895" max="5895" width="24.28515625" style="4" customWidth="1"/>
    <col min="5896" max="5896" width="23.7109375" style="4" customWidth="1"/>
    <col min="5897" max="5897" width="18.140625" style="4" customWidth="1"/>
    <col min="5898" max="5898" width="26.42578125" style="4" customWidth="1"/>
    <col min="5899" max="6144" width="9.140625" style="4"/>
    <col min="6145" max="6145" width="16.42578125" style="4" customWidth="1"/>
    <col min="6146" max="6146" width="98.5703125" style="4" customWidth="1"/>
    <col min="6147" max="6147" width="26.28515625" style="4" customWidth="1"/>
    <col min="6148" max="6148" width="28.140625" style="4" customWidth="1"/>
    <col min="6149" max="6149" width="0" style="4" hidden="1" customWidth="1"/>
    <col min="6150" max="6150" width="16.42578125" style="4" customWidth="1"/>
    <col min="6151" max="6151" width="24.28515625" style="4" customWidth="1"/>
    <col min="6152" max="6152" width="23.7109375" style="4" customWidth="1"/>
    <col min="6153" max="6153" width="18.140625" style="4" customWidth="1"/>
    <col min="6154" max="6154" width="26.42578125" style="4" customWidth="1"/>
    <col min="6155" max="6400" width="9.140625" style="4"/>
    <col min="6401" max="6401" width="16.42578125" style="4" customWidth="1"/>
    <col min="6402" max="6402" width="98.5703125" style="4" customWidth="1"/>
    <col min="6403" max="6403" width="26.28515625" style="4" customWidth="1"/>
    <col min="6404" max="6404" width="28.140625" style="4" customWidth="1"/>
    <col min="6405" max="6405" width="0" style="4" hidden="1" customWidth="1"/>
    <col min="6406" max="6406" width="16.42578125" style="4" customWidth="1"/>
    <col min="6407" max="6407" width="24.28515625" style="4" customWidth="1"/>
    <col min="6408" max="6408" width="23.7109375" style="4" customWidth="1"/>
    <col min="6409" max="6409" width="18.140625" style="4" customWidth="1"/>
    <col min="6410" max="6410" width="26.42578125" style="4" customWidth="1"/>
    <col min="6411" max="6656" width="9.140625" style="4"/>
    <col min="6657" max="6657" width="16.42578125" style="4" customWidth="1"/>
    <col min="6658" max="6658" width="98.5703125" style="4" customWidth="1"/>
    <col min="6659" max="6659" width="26.28515625" style="4" customWidth="1"/>
    <col min="6660" max="6660" width="28.140625" style="4" customWidth="1"/>
    <col min="6661" max="6661" width="0" style="4" hidden="1" customWidth="1"/>
    <col min="6662" max="6662" width="16.42578125" style="4" customWidth="1"/>
    <col min="6663" max="6663" width="24.28515625" style="4" customWidth="1"/>
    <col min="6664" max="6664" width="23.7109375" style="4" customWidth="1"/>
    <col min="6665" max="6665" width="18.140625" style="4" customWidth="1"/>
    <col min="6666" max="6666" width="26.42578125" style="4" customWidth="1"/>
    <col min="6667" max="6912" width="9.140625" style="4"/>
    <col min="6913" max="6913" width="16.42578125" style="4" customWidth="1"/>
    <col min="6914" max="6914" width="98.5703125" style="4" customWidth="1"/>
    <col min="6915" max="6915" width="26.28515625" style="4" customWidth="1"/>
    <col min="6916" max="6916" width="28.140625" style="4" customWidth="1"/>
    <col min="6917" max="6917" width="0" style="4" hidden="1" customWidth="1"/>
    <col min="6918" max="6918" width="16.42578125" style="4" customWidth="1"/>
    <col min="6919" max="6919" width="24.28515625" style="4" customWidth="1"/>
    <col min="6920" max="6920" width="23.7109375" style="4" customWidth="1"/>
    <col min="6921" max="6921" width="18.140625" style="4" customWidth="1"/>
    <col min="6922" max="6922" width="26.42578125" style="4" customWidth="1"/>
    <col min="6923" max="7168" width="9.140625" style="4"/>
    <col min="7169" max="7169" width="16.42578125" style="4" customWidth="1"/>
    <col min="7170" max="7170" width="98.5703125" style="4" customWidth="1"/>
    <col min="7171" max="7171" width="26.28515625" style="4" customWidth="1"/>
    <col min="7172" max="7172" width="28.140625" style="4" customWidth="1"/>
    <col min="7173" max="7173" width="0" style="4" hidden="1" customWidth="1"/>
    <col min="7174" max="7174" width="16.42578125" style="4" customWidth="1"/>
    <col min="7175" max="7175" width="24.28515625" style="4" customWidth="1"/>
    <col min="7176" max="7176" width="23.7109375" style="4" customWidth="1"/>
    <col min="7177" max="7177" width="18.140625" style="4" customWidth="1"/>
    <col min="7178" max="7178" width="26.42578125" style="4" customWidth="1"/>
    <col min="7179" max="7424" width="9.140625" style="4"/>
    <col min="7425" max="7425" width="16.42578125" style="4" customWidth="1"/>
    <col min="7426" max="7426" width="98.5703125" style="4" customWidth="1"/>
    <col min="7427" max="7427" width="26.28515625" style="4" customWidth="1"/>
    <col min="7428" max="7428" width="28.140625" style="4" customWidth="1"/>
    <col min="7429" max="7429" width="0" style="4" hidden="1" customWidth="1"/>
    <col min="7430" max="7430" width="16.42578125" style="4" customWidth="1"/>
    <col min="7431" max="7431" width="24.28515625" style="4" customWidth="1"/>
    <col min="7432" max="7432" width="23.7109375" style="4" customWidth="1"/>
    <col min="7433" max="7433" width="18.140625" style="4" customWidth="1"/>
    <col min="7434" max="7434" width="26.42578125" style="4" customWidth="1"/>
    <col min="7435" max="7680" width="9.140625" style="4"/>
    <col min="7681" max="7681" width="16.42578125" style="4" customWidth="1"/>
    <col min="7682" max="7682" width="98.5703125" style="4" customWidth="1"/>
    <col min="7683" max="7683" width="26.28515625" style="4" customWidth="1"/>
    <col min="7684" max="7684" width="28.140625" style="4" customWidth="1"/>
    <col min="7685" max="7685" width="0" style="4" hidden="1" customWidth="1"/>
    <col min="7686" max="7686" width="16.42578125" style="4" customWidth="1"/>
    <col min="7687" max="7687" width="24.28515625" style="4" customWidth="1"/>
    <col min="7688" max="7688" width="23.7109375" style="4" customWidth="1"/>
    <col min="7689" max="7689" width="18.140625" style="4" customWidth="1"/>
    <col min="7690" max="7690" width="26.42578125" style="4" customWidth="1"/>
    <col min="7691" max="7936" width="9.140625" style="4"/>
    <col min="7937" max="7937" width="16.42578125" style="4" customWidth="1"/>
    <col min="7938" max="7938" width="98.5703125" style="4" customWidth="1"/>
    <col min="7939" max="7939" width="26.28515625" style="4" customWidth="1"/>
    <col min="7940" max="7940" width="28.140625" style="4" customWidth="1"/>
    <col min="7941" max="7941" width="0" style="4" hidden="1" customWidth="1"/>
    <col min="7942" max="7942" width="16.42578125" style="4" customWidth="1"/>
    <col min="7943" max="7943" width="24.28515625" style="4" customWidth="1"/>
    <col min="7944" max="7944" width="23.7109375" style="4" customWidth="1"/>
    <col min="7945" max="7945" width="18.140625" style="4" customWidth="1"/>
    <col min="7946" max="7946" width="26.42578125" style="4" customWidth="1"/>
    <col min="7947" max="8192" width="9.140625" style="4"/>
    <col min="8193" max="8193" width="16.42578125" style="4" customWidth="1"/>
    <col min="8194" max="8194" width="98.5703125" style="4" customWidth="1"/>
    <col min="8195" max="8195" width="26.28515625" style="4" customWidth="1"/>
    <col min="8196" max="8196" width="28.140625" style="4" customWidth="1"/>
    <col min="8197" max="8197" width="0" style="4" hidden="1" customWidth="1"/>
    <col min="8198" max="8198" width="16.42578125" style="4" customWidth="1"/>
    <col min="8199" max="8199" width="24.28515625" style="4" customWidth="1"/>
    <col min="8200" max="8200" width="23.7109375" style="4" customWidth="1"/>
    <col min="8201" max="8201" width="18.140625" style="4" customWidth="1"/>
    <col min="8202" max="8202" width="26.42578125" style="4" customWidth="1"/>
    <col min="8203" max="8448" width="9.140625" style="4"/>
    <col min="8449" max="8449" width="16.42578125" style="4" customWidth="1"/>
    <col min="8450" max="8450" width="98.5703125" style="4" customWidth="1"/>
    <col min="8451" max="8451" width="26.28515625" style="4" customWidth="1"/>
    <col min="8452" max="8452" width="28.140625" style="4" customWidth="1"/>
    <col min="8453" max="8453" width="0" style="4" hidden="1" customWidth="1"/>
    <col min="8454" max="8454" width="16.42578125" style="4" customWidth="1"/>
    <col min="8455" max="8455" width="24.28515625" style="4" customWidth="1"/>
    <col min="8456" max="8456" width="23.7109375" style="4" customWidth="1"/>
    <col min="8457" max="8457" width="18.140625" style="4" customWidth="1"/>
    <col min="8458" max="8458" width="26.42578125" style="4" customWidth="1"/>
    <col min="8459" max="8704" width="9.140625" style="4"/>
    <col min="8705" max="8705" width="16.42578125" style="4" customWidth="1"/>
    <col min="8706" max="8706" width="98.5703125" style="4" customWidth="1"/>
    <col min="8707" max="8707" width="26.28515625" style="4" customWidth="1"/>
    <col min="8708" max="8708" width="28.140625" style="4" customWidth="1"/>
    <col min="8709" max="8709" width="0" style="4" hidden="1" customWidth="1"/>
    <col min="8710" max="8710" width="16.42578125" style="4" customWidth="1"/>
    <col min="8711" max="8711" width="24.28515625" style="4" customWidth="1"/>
    <col min="8712" max="8712" width="23.7109375" style="4" customWidth="1"/>
    <col min="8713" max="8713" width="18.140625" style="4" customWidth="1"/>
    <col min="8714" max="8714" width="26.42578125" style="4" customWidth="1"/>
    <col min="8715" max="8960" width="9.140625" style="4"/>
    <col min="8961" max="8961" width="16.42578125" style="4" customWidth="1"/>
    <col min="8962" max="8962" width="98.5703125" style="4" customWidth="1"/>
    <col min="8963" max="8963" width="26.28515625" style="4" customWidth="1"/>
    <col min="8964" max="8964" width="28.140625" style="4" customWidth="1"/>
    <col min="8965" max="8965" width="0" style="4" hidden="1" customWidth="1"/>
    <col min="8966" max="8966" width="16.42578125" style="4" customWidth="1"/>
    <col min="8967" max="8967" width="24.28515625" style="4" customWidth="1"/>
    <col min="8968" max="8968" width="23.7109375" style="4" customWidth="1"/>
    <col min="8969" max="8969" width="18.140625" style="4" customWidth="1"/>
    <col min="8970" max="8970" width="26.42578125" style="4" customWidth="1"/>
    <col min="8971" max="9216" width="9.140625" style="4"/>
    <col min="9217" max="9217" width="16.42578125" style="4" customWidth="1"/>
    <col min="9218" max="9218" width="98.5703125" style="4" customWidth="1"/>
    <col min="9219" max="9219" width="26.28515625" style="4" customWidth="1"/>
    <col min="9220" max="9220" width="28.140625" style="4" customWidth="1"/>
    <col min="9221" max="9221" width="0" style="4" hidden="1" customWidth="1"/>
    <col min="9222" max="9222" width="16.42578125" style="4" customWidth="1"/>
    <col min="9223" max="9223" width="24.28515625" style="4" customWidth="1"/>
    <col min="9224" max="9224" width="23.7109375" style="4" customWidth="1"/>
    <col min="9225" max="9225" width="18.140625" style="4" customWidth="1"/>
    <col min="9226" max="9226" width="26.42578125" style="4" customWidth="1"/>
    <col min="9227" max="9472" width="9.140625" style="4"/>
    <col min="9473" max="9473" width="16.42578125" style="4" customWidth="1"/>
    <col min="9474" max="9474" width="98.5703125" style="4" customWidth="1"/>
    <col min="9475" max="9475" width="26.28515625" style="4" customWidth="1"/>
    <col min="9476" max="9476" width="28.140625" style="4" customWidth="1"/>
    <col min="9477" max="9477" width="0" style="4" hidden="1" customWidth="1"/>
    <col min="9478" max="9478" width="16.42578125" style="4" customWidth="1"/>
    <col min="9479" max="9479" width="24.28515625" style="4" customWidth="1"/>
    <col min="9480" max="9480" width="23.7109375" style="4" customWidth="1"/>
    <col min="9481" max="9481" width="18.140625" style="4" customWidth="1"/>
    <col min="9482" max="9482" width="26.42578125" style="4" customWidth="1"/>
    <col min="9483" max="9728" width="9.140625" style="4"/>
    <col min="9729" max="9729" width="16.42578125" style="4" customWidth="1"/>
    <col min="9730" max="9730" width="98.5703125" style="4" customWidth="1"/>
    <col min="9731" max="9731" width="26.28515625" style="4" customWidth="1"/>
    <col min="9732" max="9732" width="28.140625" style="4" customWidth="1"/>
    <col min="9733" max="9733" width="0" style="4" hidden="1" customWidth="1"/>
    <col min="9734" max="9734" width="16.42578125" style="4" customWidth="1"/>
    <col min="9735" max="9735" width="24.28515625" style="4" customWidth="1"/>
    <col min="9736" max="9736" width="23.7109375" style="4" customWidth="1"/>
    <col min="9737" max="9737" width="18.140625" style="4" customWidth="1"/>
    <col min="9738" max="9738" width="26.42578125" style="4" customWidth="1"/>
    <col min="9739" max="9984" width="9.140625" style="4"/>
    <col min="9985" max="9985" width="16.42578125" style="4" customWidth="1"/>
    <col min="9986" max="9986" width="98.5703125" style="4" customWidth="1"/>
    <col min="9987" max="9987" width="26.28515625" style="4" customWidth="1"/>
    <col min="9988" max="9988" width="28.140625" style="4" customWidth="1"/>
    <col min="9989" max="9989" width="0" style="4" hidden="1" customWidth="1"/>
    <col min="9990" max="9990" width="16.42578125" style="4" customWidth="1"/>
    <col min="9991" max="9991" width="24.28515625" style="4" customWidth="1"/>
    <col min="9992" max="9992" width="23.7109375" style="4" customWidth="1"/>
    <col min="9993" max="9993" width="18.140625" style="4" customWidth="1"/>
    <col min="9994" max="9994" width="26.42578125" style="4" customWidth="1"/>
    <col min="9995" max="10240" width="9.140625" style="4"/>
    <col min="10241" max="10241" width="16.42578125" style="4" customWidth="1"/>
    <col min="10242" max="10242" width="98.5703125" style="4" customWidth="1"/>
    <col min="10243" max="10243" width="26.28515625" style="4" customWidth="1"/>
    <col min="10244" max="10244" width="28.140625" style="4" customWidth="1"/>
    <col min="10245" max="10245" width="0" style="4" hidden="1" customWidth="1"/>
    <col min="10246" max="10246" width="16.42578125" style="4" customWidth="1"/>
    <col min="10247" max="10247" width="24.28515625" style="4" customWidth="1"/>
    <col min="10248" max="10248" width="23.7109375" style="4" customWidth="1"/>
    <col min="10249" max="10249" width="18.140625" style="4" customWidth="1"/>
    <col min="10250" max="10250" width="26.42578125" style="4" customWidth="1"/>
    <col min="10251" max="10496" width="9.140625" style="4"/>
    <col min="10497" max="10497" width="16.42578125" style="4" customWidth="1"/>
    <col min="10498" max="10498" width="98.5703125" style="4" customWidth="1"/>
    <col min="10499" max="10499" width="26.28515625" style="4" customWidth="1"/>
    <col min="10500" max="10500" width="28.140625" style="4" customWidth="1"/>
    <col min="10501" max="10501" width="0" style="4" hidden="1" customWidth="1"/>
    <col min="10502" max="10502" width="16.42578125" style="4" customWidth="1"/>
    <col min="10503" max="10503" width="24.28515625" style="4" customWidth="1"/>
    <col min="10504" max="10504" width="23.7109375" style="4" customWidth="1"/>
    <col min="10505" max="10505" width="18.140625" style="4" customWidth="1"/>
    <col min="10506" max="10506" width="26.42578125" style="4" customWidth="1"/>
    <col min="10507" max="10752" width="9.140625" style="4"/>
    <col min="10753" max="10753" width="16.42578125" style="4" customWidth="1"/>
    <col min="10754" max="10754" width="98.5703125" style="4" customWidth="1"/>
    <col min="10755" max="10755" width="26.28515625" style="4" customWidth="1"/>
    <col min="10756" max="10756" width="28.140625" style="4" customWidth="1"/>
    <col min="10757" max="10757" width="0" style="4" hidden="1" customWidth="1"/>
    <col min="10758" max="10758" width="16.42578125" style="4" customWidth="1"/>
    <col min="10759" max="10759" width="24.28515625" style="4" customWidth="1"/>
    <col min="10760" max="10760" width="23.7109375" style="4" customWidth="1"/>
    <col min="10761" max="10761" width="18.140625" style="4" customWidth="1"/>
    <col min="10762" max="10762" width="26.42578125" style="4" customWidth="1"/>
    <col min="10763" max="11008" width="9.140625" style="4"/>
    <col min="11009" max="11009" width="16.42578125" style="4" customWidth="1"/>
    <col min="11010" max="11010" width="98.5703125" style="4" customWidth="1"/>
    <col min="11011" max="11011" width="26.28515625" style="4" customWidth="1"/>
    <col min="11012" max="11012" width="28.140625" style="4" customWidth="1"/>
    <col min="11013" max="11013" width="0" style="4" hidden="1" customWidth="1"/>
    <col min="11014" max="11014" width="16.42578125" style="4" customWidth="1"/>
    <col min="11015" max="11015" width="24.28515625" style="4" customWidth="1"/>
    <col min="11016" max="11016" width="23.7109375" style="4" customWidth="1"/>
    <col min="11017" max="11017" width="18.140625" style="4" customWidth="1"/>
    <col min="11018" max="11018" width="26.42578125" style="4" customWidth="1"/>
    <col min="11019" max="11264" width="9.140625" style="4"/>
    <col min="11265" max="11265" width="16.42578125" style="4" customWidth="1"/>
    <col min="11266" max="11266" width="98.5703125" style="4" customWidth="1"/>
    <col min="11267" max="11267" width="26.28515625" style="4" customWidth="1"/>
    <col min="11268" max="11268" width="28.140625" style="4" customWidth="1"/>
    <col min="11269" max="11269" width="0" style="4" hidden="1" customWidth="1"/>
    <col min="11270" max="11270" width="16.42578125" style="4" customWidth="1"/>
    <col min="11271" max="11271" width="24.28515625" style="4" customWidth="1"/>
    <col min="11272" max="11272" width="23.7109375" style="4" customWidth="1"/>
    <col min="11273" max="11273" width="18.140625" style="4" customWidth="1"/>
    <col min="11274" max="11274" width="26.42578125" style="4" customWidth="1"/>
    <col min="11275" max="11520" width="9.140625" style="4"/>
    <col min="11521" max="11521" width="16.42578125" style="4" customWidth="1"/>
    <col min="11522" max="11522" width="98.5703125" style="4" customWidth="1"/>
    <col min="11523" max="11523" width="26.28515625" style="4" customWidth="1"/>
    <col min="11524" max="11524" width="28.140625" style="4" customWidth="1"/>
    <col min="11525" max="11525" width="0" style="4" hidden="1" customWidth="1"/>
    <col min="11526" max="11526" width="16.42578125" style="4" customWidth="1"/>
    <col min="11527" max="11527" width="24.28515625" style="4" customWidth="1"/>
    <col min="11528" max="11528" width="23.7109375" style="4" customWidth="1"/>
    <col min="11529" max="11529" width="18.140625" style="4" customWidth="1"/>
    <col min="11530" max="11530" width="26.42578125" style="4" customWidth="1"/>
    <col min="11531" max="11776" width="9.140625" style="4"/>
    <col min="11777" max="11777" width="16.42578125" style="4" customWidth="1"/>
    <col min="11778" max="11778" width="98.5703125" style="4" customWidth="1"/>
    <col min="11779" max="11779" width="26.28515625" style="4" customWidth="1"/>
    <col min="11780" max="11780" width="28.140625" style="4" customWidth="1"/>
    <col min="11781" max="11781" width="0" style="4" hidden="1" customWidth="1"/>
    <col min="11782" max="11782" width="16.42578125" style="4" customWidth="1"/>
    <col min="11783" max="11783" width="24.28515625" style="4" customWidth="1"/>
    <col min="11784" max="11784" width="23.7109375" style="4" customWidth="1"/>
    <col min="11785" max="11785" width="18.140625" style="4" customWidth="1"/>
    <col min="11786" max="11786" width="26.42578125" style="4" customWidth="1"/>
    <col min="11787" max="12032" width="9.140625" style="4"/>
    <col min="12033" max="12033" width="16.42578125" style="4" customWidth="1"/>
    <col min="12034" max="12034" width="98.5703125" style="4" customWidth="1"/>
    <col min="12035" max="12035" width="26.28515625" style="4" customWidth="1"/>
    <col min="12036" max="12036" width="28.140625" style="4" customWidth="1"/>
    <col min="12037" max="12037" width="0" style="4" hidden="1" customWidth="1"/>
    <col min="12038" max="12038" width="16.42578125" style="4" customWidth="1"/>
    <col min="12039" max="12039" width="24.28515625" style="4" customWidth="1"/>
    <col min="12040" max="12040" width="23.7109375" style="4" customWidth="1"/>
    <col min="12041" max="12041" width="18.140625" style="4" customWidth="1"/>
    <col min="12042" max="12042" width="26.42578125" style="4" customWidth="1"/>
    <col min="12043" max="12288" width="9.140625" style="4"/>
    <col min="12289" max="12289" width="16.42578125" style="4" customWidth="1"/>
    <col min="12290" max="12290" width="98.5703125" style="4" customWidth="1"/>
    <col min="12291" max="12291" width="26.28515625" style="4" customWidth="1"/>
    <col min="12292" max="12292" width="28.140625" style="4" customWidth="1"/>
    <col min="12293" max="12293" width="0" style="4" hidden="1" customWidth="1"/>
    <col min="12294" max="12294" width="16.42578125" style="4" customWidth="1"/>
    <col min="12295" max="12295" width="24.28515625" style="4" customWidth="1"/>
    <col min="12296" max="12296" width="23.7109375" style="4" customWidth="1"/>
    <col min="12297" max="12297" width="18.140625" style="4" customWidth="1"/>
    <col min="12298" max="12298" width="26.42578125" style="4" customWidth="1"/>
    <col min="12299" max="12544" width="9.140625" style="4"/>
    <col min="12545" max="12545" width="16.42578125" style="4" customWidth="1"/>
    <col min="12546" max="12546" width="98.5703125" style="4" customWidth="1"/>
    <col min="12547" max="12547" width="26.28515625" style="4" customWidth="1"/>
    <col min="12548" max="12548" width="28.140625" style="4" customWidth="1"/>
    <col min="12549" max="12549" width="0" style="4" hidden="1" customWidth="1"/>
    <col min="12550" max="12550" width="16.42578125" style="4" customWidth="1"/>
    <col min="12551" max="12551" width="24.28515625" style="4" customWidth="1"/>
    <col min="12552" max="12552" width="23.7109375" style="4" customWidth="1"/>
    <col min="12553" max="12553" width="18.140625" style="4" customWidth="1"/>
    <col min="12554" max="12554" width="26.42578125" style="4" customWidth="1"/>
    <col min="12555" max="12800" width="9.140625" style="4"/>
    <col min="12801" max="12801" width="16.42578125" style="4" customWidth="1"/>
    <col min="12802" max="12802" width="98.5703125" style="4" customWidth="1"/>
    <col min="12803" max="12803" width="26.28515625" style="4" customWidth="1"/>
    <col min="12804" max="12804" width="28.140625" style="4" customWidth="1"/>
    <col min="12805" max="12805" width="0" style="4" hidden="1" customWidth="1"/>
    <col min="12806" max="12806" width="16.42578125" style="4" customWidth="1"/>
    <col min="12807" max="12807" width="24.28515625" style="4" customWidth="1"/>
    <col min="12808" max="12808" width="23.7109375" style="4" customWidth="1"/>
    <col min="12809" max="12809" width="18.140625" style="4" customWidth="1"/>
    <col min="12810" max="12810" width="26.42578125" style="4" customWidth="1"/>
    <col min="12811" max="13056" width="9.140625" style="4"/>
    <col min="13057" max="13057" width="16.42578125" style="4" customWidth="1"/>
    <col min="13058" max="13058" width="98.5703125" style="4" customWidth="1"/>
    <col min="13059" max="13059" width="26.28515625" style="4" customWidth="1"/>
    <col min="13060" max="13060" width="28.140625" style="4" customWidth="1"/>
    <col min="13061" max="13061" width="0" style="4" hidden="1" customWidth="1"/>
    <col min="13062" max="13062" width="16.42578125" style="4" customWidth="1"/>
    <col min="13063" max="13063" width="24.28515625" style="4" customWidth="1"/>
    <col min="13064" max="13064" width="23.7109375" style="4" customWidth="1"/>
    <col min="13065" max="13065" width="18.140625" style="4" customWidth="1"/>
    <col min="13066" max="13066" width="26.42578125" style="4" customWidth="1"/>
    <col min="13067" max="13312" width="9.140625" style="4"/>
    <col min="13313" max="13313" width="16.42578125" style="4" customWidth="1"/>
    <col min="13314" max="13314" width="98.5703125" style="4" customWidth="1"/>
    <col min="13315" max="13315" width="26.28515625" style="4" customWidth="1"/>
    <col min="13316" max="13316" width="28.140625" style="4" customWidth="1"/>
    <col min="13317" max="13317" width="0" style="4" hidden="1" customWidth="1"/>
    <col min="13318" max="13318" width="16.42578125" style="4" customWidth="1"/>
    <col min="13319" max="13319" width="24.28515625" style="4" customWidth="1"/>
    <col min="13320" max="13320" width="23.7109375" style="4" customWidth="1"/>
    <col min="13321" max="13321" width="18.140625" style="4" customWidth="1"/>
    <col min="13322" max="13322" width="26.42578125" style="4" customWidth="1"/>
    <col min="13323" max="13568" width="9.140625" style="4"/>
    <col min="13569" max="13569" width="16.42578125" style="4" customWidth="1"/>
    <col min="13570" max="13570" width="98.5703125" style="4" customWidth="1"/>
    <col min="13571" max="13571" width="26.28515625" style="4" customWidth="1"/>
    <col min="13572" max="13572" width="28.140625" style="4" customWidth="1"/>
    <col min="13573" max="13573" width="0" style="4" hidden="1" customWidth="1"/>
    <col min="13574" max="13574" width="16.42578125" style="4" customWidth="1"/>
    <col min="13575" max="13575" width="24.28515625" style="4" customWidth="1"/>
    <col min="13576" max="13576" width="23.7109375" style="4" customWidth="1"/>
    <col min="13577" max="13577" width="18.140625" style="4" customWidth="1"/>
    <col min="13578" max="13578" width="26.42578125" style="4" customWidth="1"/>
    <col min="13579" max="13824" width="9.140625" style="4"/>
    <col min="13825" max="13825" width="16.42578125" style="4" customWidth="1"/>
    <col min="13826" max="13826" width="98.5703125" style="4" customWidth="1"/>
    <col min="13827" max="13827" width="26.28515625" style="4" customWidth="1"/>
    <col min="13828" max="13828" width="28.140625" style="4" customWidth="1"/>
    <col min="13829" max="13829" width="0" style="4" hidden="1" customWidth="1"/>
    <col min="13830" max="13830" width="16.42578125" style="4" customWidth="1"/>
    <col min="13831" max="13831" width="24.28515625" style="4" customWidth="1"/>
    <col min="13832" max="13832" width="23.7109375" style="4" customWidth="1"/>
    <col min="13833" max="13833" width="18.140625" style="4" customWidth="1"/>
    <col min="13834" max="13834" width="26.42578125" style="4" customWidth="1"/>
    <col min="13835" max="14080" width="9.140625" style="4"/>
    <col min="14081" max="14081" width="16.42578125" style="4" customWidth="1"/>
    <col min="14082" max="14082" width="98.5703125" style="4" customWidth="1"/>
    <col min="14083" max="14083" width="26.28515625" style="4" customWidth="1"/>
    <col min="14084" max="14084" width="28.140625" style="4" customWidth="1"/>
    <col min="14085" max="14085" width="0" style="4" hidden="1" customWidth="1"/>
    <col min="14086" max="14086" width="16.42578125" style="4" customWidth="1"/>
    <col min="14087" max="14087" width="24.28515625" style="4" customWidth="1"/>
    <col min="14088" max="14088" width="23.7109375" style="4" customWidth="1"/>
    <col min="14089" max="14089" width="18.140625" style="4" customWidth="1"/>
    <col min="14090" max="14090" width="26.42578125" style="4" customWidth="1"/>
    <col min="14091" max="14336" width="9.140625" style="4"/>
    <col min="14337" max="14337" width="16.42578125" style="4" customWidth="1"/>
    <col min="14338" max="14338" width="98.5703125" style="4" customWidth="1"/>
    <col min="14339" max="14339" width="26.28515625" style="4" customWidth="1"/>
    <col min="14340" max="14340" width="28.140625" style="4" customWidth="1"/>
    <col min="14341" max="14341" width="0" style="4" hidden="1" customWidth="1"/>
    <col min="14342" max="14342" width="16.42578125" style="4" customWidth="1"/>
    <col min="14343" max="14343" width="24.28515625" style="4" customWidth="1"/>
    <col min="14344" max="14344" width="23.7109375" style="4" customWidth="1"/>
    <col min="14345" max="14345" width="18.140625" style="4" customWidth="1"/>
    <col min="14346" max="14346" width="26.42578125" style="4" customWidth="1"/>
    <col min="14347" max="14592" width="9.140625" style="4"/>
    <col min="14593" max="14593" width="16.42578125" style="4" customWidth="1"/>
    <col min="14594" max="14594" width="98.5703125" style="4" customWidth="1"/>
    <col min="14595" max="14595" width="26.28515625" style="4" customWidth="1"/>
    <col min="14596" max="14596" width="28.140625" style="4" customWidth="1"/>
    <col min="14597" max="14597" width="0" style="4" hidden="1" customWidth="1"/>
    <col min="14598" max="14598" width="16.42578125" style="4" customWidth="1"/>
    <col min="14599" max="14599" width="24.28515625" style="4" customWidth="1"/>
    <col min="14600" max="14600" width="23.7109375" style="4" customWidth="1"/>
    <col min="14601" max="14601" width="18.140625" style="4" customWidth="1"/>
    <col min="14602" max="14602" width="26.42578125" style="4" customWidth="1"/>
    <col min="14603" max="14848" width="9.140625" style="4"/>
    <col min="14849" max="14849" width="16.42578125" style="4" customWidth="1"/>
    <col min="14850" max="14850" width="98.5703125" style="4" customWidth="1"/>
    <col min="14851" max="14851" width="26.28515625" style="4" customWidth="1"/>
    <col min="14852" max="14852" width="28.140625" style="4" customWidth="1"/>
    <col min="14853" max="14853" width="0" style="4" hidden="1" customWidth="1"/>
    <col min="14854" max="14854" width="16.42578125" style="4" customWidth="1"/>
    <col min="14855" max="14855" width="24.28515625" style="4" customWidth="1"/>
    <col min="14856" max="14856" width="23.7109375" style="4" customWidth="1"/>
    <col min="14857" max="14857" width="18.140625" style="4" customWidth="1"/>
    <col min="14858" max="14858" width="26.42578125" style="4" customWidth="1"/>
    <col min="14859" max="15104" width="9.140625" style="4"/>
    <col min="15105" max="15105" width="16.42578125" style="4" customWidth="1"/>
    <col min="15106" max="15106" width="98.5703125" style="4" customWidth="1"/>
    <col min="15107" max="15107" width="26.28515625" style="4" customWidth="1"/>
    <col min="15108" max="15108" width="28.140625" style="4" customWidth="1"/>
    <col min="15109" max="15109" width="0" style="4" hidden="1" customWidth="1"/>
    <col min="15110" max="15110" width="16.42578125" style="4" customWidth="1"/>
    <col min="15111" max="15111" width="24.28515625" style="4" customWidth="1"/>
    <col min="15112" max="15112" width="23.7109375" style="4" customWidth="1"/>
    <col min="15113" max="15113" width="18.140625" style="4" customWidth="1"/>
    <col min="15114" max="15114" width="26.42578125" style="4" customWidth="1"/>
    <col min="15115" max="15360" width="9.140625" style="4"/>
    <col min="15361" max="15361" width="16.42578125" style="4" customWidth="1"/>
    <col min="15362" max="15362" width="98.5703125" style="4" customWidth="1"/>
    <col min="15363" max="15363" width="26.28515625" style="4" customWidth="1"/>
    <col min="15364" max="15364" width="28.140625" style="4" customWidth="1"/>
    <col min="15365" max="15365" width="0" style="4" hidden="1" customWidth="1"/>
    <col min="15366" max="15366" width="16.42578125" style="4" customWidth="1"/>
    <col min="15367" max="15367" width="24.28515625" style="4" customWidth="1"/>
    <col min="15368" max="15368" width="23.7109375" style="4" customWidth="1"/>
    <col min="15369" max="15369" width="18.140625" style="4" customWidth="1"/>
    <col min="15370" max="15370" width="26.42578125" style="4" customWidth="1"/>
    <col min="15371" max="15616" width="9.140625" style="4"/>
    <col min="15617" max="15617" width="16.42578125" style="4" customWidth="1"/>
    <col min="15618" max="15618" width="98.5703125" style="4" customWidth="1"/>
    <col min="15619" max="15619" width="26.28515625" style="4" customWidth="1"/>
    <col min="15620" max="15620" width="28.140625" style="4" customWidth="1"/>
    <col min="15621" max="15621" width="0" style="4" hidden="1" customWidth="1"/>
    <col min="15622" max="15622" width="16.42578125" style="4" customWidth="1"/>
    <col min="15623" max="15623" width="24.28515625" style="4" customWidth="1"/>
    <col min="15624" max="15624" width="23.7109375" style="4" customWidth="1"/>
    <col min="15625" max="15625" width="18.140625" style="4" customWidth="1"/>
    <col min="15626" max="15626" width="26.42578125" style="4" customWidth="1"/>
    <col min="15627" max="15872" width="9.140625" style="4"/>
    <col min="15873" max="15873" width="16.42578125" style="4" customWidth="1"/>
    <col min="15874" max="15874" width="98.5703125" style="4" customWidth="1"/>
    <col min="15875" max="15875" width="26.28515625" style="4" customWidth="1"/>
    <col min="15876" max="15876" width="28.140625" style="4" customWidth="1"/>
    <col min="15877" max="15877" width="0" style="4" hidden="1" customWidth="1"/>
    <col min="15878" max="15878" width="16.42578125" style="4" customWidth="1"/>
    <col min="15879" max="15879" width="24.28515625" style="4" customWidth="1"/>
    <col min="15880" max="15880" width="23.7109375" style="4" customWidth="1"/>
    <col min="15881" max="15881" width="18.140625" style="4" customWidth="1"/>
    <col min="15882" max="15882" width="26.42578125" style="4" customWidth="1"/>
    <col min="15883" max="16128" width="9.140625" style="4"/>
    <col min="16129" max="16129" width="16.42578125" style="4" customWidth="1"/>
    <col min="16130" max="16130" width="98.5703125" style="4" customWidth="1"/>
    <col min="16131" max="16131" width="26.28515625" style="4" customWidth="1"/>
    <col min="16132" max="16132" width="28.140625" style="4" customWidth="1"/>
    <col min="16133" max="16133" width="0" style="4" hidden="1" customWidth="1"/>
    <col min="16134" max="16134" width="16.42578125" style="4" customWidth="1"/>
    <col min="16135" max="16135" width="24.28515625" style="4" customWidth="1"/>
    <col min="16136" max="16136" width="23.7109375" style="4" customWidth="1"/>
    <col min="16137" max="16137" width="18.140625" style="4" customWidth="1"/>
    <col min="16138" max="16138" width="26.42578125" style="4" customWidth="1"/>
    <col min="16139" max="16384" width="9.140625" style="4"/>
  </cols>
  <sheetData>
    <row r="1" spans="1:10" ht="20.25" x14ac:dyDescent="0.25">
      <c r="A1" s="134"/>
      <c r="B1" s="134"/>
      <c r="C1" s="135" t="s">
        <v>0</v>
      </c>
      <c r="D1" s="135"/>
      <c r="E1" s="135"/>
      <c r="F1" s="135"/>
      <c r="G1" s="135"/>
      <c r="H1" s="135"/>
      <c r="I1" s="135"/>
      <c r="J1" s="135"/>
    </row>
    <row r="2" spans="1:10" ht="20.25" x14ac:dyDescent="0.25">
      <c r="A2" s="134"/>
      <c r="B2" s="134"/>
      <c r="C2" s="135" t="s">
        <v>1</v>
      </c>
      <c r="D2" s="135"/>
      <c r="E2" s="135"/>
      <c r="F2" s="135"/>
      <c r="G2" s="135"/>
      <c r="H2" s="135"/>
      <c r="I2" s="135"/>
      <c r="J2" s="135"/>
    </row>
    <row r="3" spans="1:10" ht="42" customHeight="1" x14ac:dyDescent="0.25">
      <c r="A3" s="134"/>
      <c r="B3" s="134"/>
      <c r="C3" s="135" t="s">
        <v>124</v>
      </c>
      <c r="D3" s="135"/>
      <c r="E3" s="135"/>
      <c r="F3" s="135"/>
      <c r="G3" s="135"/>
      <c r="H3" s="135"/>
      <c r="I3" s="135"/>
      <c r="J3" s="135"/>
    </row>
    <row r="4" spans="1:10" ht="43.5" customHeight="1" x14ac:dyDescent="0.25">
      <c r="A4" s="127" t="s">
        <v>138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ht="21" thickBot="1" x14ac:dyDescent="0.3">
      <c r="A5" s="5"/>
      <c r="B5" s="5"/>
      <c r="C5" s="5"/>
      <c r="D5" s="5"/>
      <c r="E5" s="5"/>
      <c r="F5" s="5"/>
      <c r="G5" s="6"/>
      <c r="H5" s="5"/>
      <c r="I5" s="7" t="s">
        <v>2</v>
      </c>
      <c r="J5" s="5"/>
    </row>
    <row r="6" spans="1:10" ht="23.25" customHeight="1" x14ac:dyDescent="0.25">
      <c r="A6" s="128" t="s">
        <v>3</v>
      </c>
      <c r="B6" s="130" t="s">
        <v>4</v>
      </c>
      <c r="C6" s="132" t="s">
        <v>5</v>
      </c>
      <c r="D6" s="132"/>
      <c r="E6" s="132"/>
      <c r="F6" s="132"/>
      <c r="G6" s="133" t="s">
        <v>6</v>
      </c>
      <c r="H6" s="133"/>
      <c r="I6" s="133"/>
      <c r="J6" s="8"/>
    </row>
    <row r="7" spans="1:10" ht="152.25" customHeight="1" x14ac:dyDescent="0.25">
      <c r="A7" s="129"/>
      <c r="B7" s="131"/>
      <c r="C7" s="118" t="s">
        <v>7</v>
      </c>
      <c r="D7" s="118" t="s">
        <v>8</v>
      </c>
      <c r="E7" s="118" t="s">
        <v>9</v>
      </c>
      <c r="F7" s="118" t="s">
        <v>113</v>
      </c>
      <c r="G7" s="118" t="s">
        <v>11</v>
      </c>
      <c r="H7" s="118" t="s">
        <v>12</v>
      </c>
      <c r="I7" s="118" t="s">
        <v>13</v>
      </c>
      <c r="J7" s="10" t="s">
        <v>14</v>
      </c>
    </row>
    <row r="8" spans="1:10" s="17" customFormat="1" ht="20.25" x14ac:dyDescent="0.25">
      <c r="A8" s="11">
        <v>10000000</v>
      </c>
      <c r="B8" s="12" t="s">
        <v>15</v>
      </c>
      <c r="C8" s="13">
        <f>SUM(C13,C17,C18)</f>
        <v>744000</v>
      </c>
      <c r="D8" s="13">
        <f>SUM(D12,D13,D17)</f>
        <v>885076.65</v>
      </c>
      <c r="E8" s="13">
        <f t="shared" ref="E8" si="0">SUM(E12,E13,E17)</f>
        <v>168.4</v>
      </c>
      <c r="F8" s="20">
        <f>D8/C8*100</f>
        <v>118.96191532258065</v>
      </c>
      <c r="G8" s="13"/>
      <c r="H8" s="13">
        <f>SUM(H12,H13,H18)</f>
        <v>174.35</v>
      </c>
      <c r="I8" s="13"/>
      <c r="J8" s="16">
        <f>D8+H8</f>
        <v>885251</v>
      </c>
    </row>
    <row r="9" spans="1:10" s="19" customFormat="1" ht="1.5" hidden="1" customHeight="1" x14ac:dyDescent="0.25">
      <c r="A9" s="21" t="s">
        <v>19</v>
      </c>
      <c r="B9" s="18" t="s">
        <v>20</v>
      </c>
      <c r="C9" s="22">
        <f t="shared" ref="C9:H9" si="1">SUM(C10:C11)</f>
        <v>0</v>
      </c>
      <c r="D9" s="22">
        <f>SUM(D10:D11)</f>
        <v>0</v>
      </c>
      <c r="E9" s="14">
        <f t="shared" si="1"/>
        <v>103.8</v>
      </c>
      <c r="F9" s="20" t="e">
        <f t="shared" ref="F9:F30" si="2">D9/C9*100</f>
        <v>#DIV/0!</v>
      </c>
      <c r="G9" s="13">
        <f t="shared" si="1"/>
        <v>0</v>
      </c>
      <c r="H9" s="13">
        <f t="shared" si="1"/>
        <v>0</v>
      </c>
      <c r="I9" s="15" t="e">
        <f>H9/G9*100</f>
        <v>#DIV/0!</v>
      </c>
      <c r="J9" s="16">
        <f t="shared" ref="J9:J30" si="3">D9+H9</f>
        <v>0</v>
      </c>
    </row>
    <row r="10" spans="1:10" ht="20.25" hidden="1" x14ac:dyDescent="0.25">
      <c r="A10" s="21" t="s">
        <v>21</v>
      </c>
      <c r="B10" s="18" t="s">
        <v>22</v>
      </c>
      <c r="C10" s="13"/>
      <c r="D10" s="13">
        <v>0</v>
      </c>
      <c r="E10" s="20"/>
      <c r="F10" s="20" t="e">
        <f t="shared" si="2"/>
        <v>#DIV/0!</v>
      </c>
      <c r="G10" s="13"/>
      <c r="H10" s="13"/>
      <c r="I10" s="15" t="e">
        <f>H10/G10*100</f>
        <v>#DIV/0!</v>
      </c>
      <c r="J10" s="16">
        <f t="shared" si="3"/>
        <v>0</v>
      </c>
    </row>
    <row r="11" spans="1:10" ht="20.25" hidden="1" x14ac:dyDescent="0.25">
      <c r="A11" s="21" t="s">
        <v>23</v>
      </c>
      <c r="B11" s="18" t="s">
        <v>24</v>
      </c>
      <c r="C11" s="13"/>
      <c r="D11" s="13"/>
      <c r="E11" s="20">
        <v>103.8</v>
      </c>
      <c r="F11" s="20" t="e">
        <f t="shared" si="2"/>
        <v>#DIV/0!</v>
      </c>
      <c r="G11" s="13"/>
      <c r="H11" s="13"/>
      <c r="I11" s="15" t="e">
        <f>H11/G11*100</f>
        <v>#DIV/0!</v>
      </c>
      <c r="J11" s="16">
        <f t="shared" si="3"/>
        <v>0</v>
      </c>
    </row>
    <row r="12" spans="1:10" ht="20.25" x14ac:dyDescent="0.25">
      <c r="A12" s="21" t="s">
        <v>25</v>
      </c>
      <c r="B12" s="18" t="s">
        <v>26</v>
      </c>
      <c r="C12" s="13">
        <v>172900</v>
      </c>
      <c r="D12" s="13">
        <v>172932.78</v>
      </c>
      <c r="E12" s="20"/>
      <c r="F12" s="20">
        <f t="shared" si="2"/>
        <v>100.01895893580104</v>
      </c>
      <c r="G12" s="13"/>
      <c r="H12" s="13"/>
      <c r="I12" s="15"/>
      <c r="J12" s="16">
        <f t="shared" si="3"/>
        <v>172932.78</v>
      </c>
    </row>
    <row r="13" spans="1:10" ht="20.25" x14ac:dyDescent="0.25">
      <c r="A13" s="21" t="s">
        <v>27</v>
      </c>
      <c r="B13" s="23" t="s">
        <v>28</v>
      </c>
      <c r="C13" s="13">
        <f>SUM(C14:C16)</f>
        <v>734200</v>
      </c>
      <c r="D13" s="13">
        <f>SUM(D14:D16)</f>
        <v>703364.87</v>
      </c>
      <c r="E13" s="20">
        <v>168.4</v>
      </c>
      <c r="F13" s="20">
        <f t="shared" si="2"/>
        <v>95.800172977390346</v>
      </c>
      <c r="G13" s="13"/>
      <c r="H13" s="13"/>
      <c r="I13" s="15"/>
      <c r="J13" s="16">
        <f t="shared" si="3"/>
        <v>703364.87</v>
      </c>
    </row>
    <row r="14" spans="1:10" ht="40.5" x14ac:dyDescent="0.25">
      <c r="A14" s="11" t="s">
        <v>29</v>
      </c>
      <c r="B14" s="18" t="s">
        <v>30</v>
      </c>
      <c r="C14" s="13">
        <v>28500</v>
      </c>
      <c r="D14" s="13">
        <v>27052.19</v>
      </c>
      <c r="E14" s="20"/>
      <c r="F14" s="20">
        <f t="shared" si="2"/>
        <v>94.91996491228069</v>
      </c>
      <c r="G14" s="13"/>
      <c r="H14" s="13"/>
      <c r="I14" s="15"/>
      <c r="J14" s="16">
        <f t="shared" si="3"/>
        <v>27052.19</v>
      </c>
    </row>
    <row r="15" spans="1:10" ht="40.5" x14ac:dyDescent="0.25">
      <c r="A15" s="11" t="s">
        <v>31</v>
      </c>
      <c r="B15" s="18" t="s">
        <v>32</v>
      </c>
      <c r="C15" s="13">
        <v>270500</v>
      </c>
      <c r="D15" s="13">
        <v>280307.19</v>
      </c>
      <c r="E15" s="20"/>
      <c r="F15" s="20">
        <f t="shared" si="2"/>
        <v>103.62557855822551</v>
      </c>
      <c r="G15" s="13"/>
      <c r="H15" s="13"/>
      <c r="I15" s="15"/>
      <c r="J15" s="16">
        <f t="shared" si="3"/>
        <v>280307.19</v>
      </c>
    </row>
    <row r="16" spans="1:10" ht="40.5" x14ac:dyDescent="0.25">
      <c r="A16" s="11" t="s">
        <v>37</v>
      </c>
      <c r="B16" s="18" t="s">
        <v>38</v>
      </c>
      <c r="C16" s="13">
        <v>435200</v>
      </c>
      <c r="D16" s="13">
        <v>396005.49</v>
      </c>
      <c r="E16" s="20"/>
      <c r="F16" s="20">
        <f t="shared" si="2"/>
        <v>90.993908547794106</v>
      </c>
      <c r="G16" s="13"/>
      <c r="H16" s="13"/>
      <c r="I16" s="15"/>
      <c r="J16" s="16">
        <f t="shared" si="3"/>
        <v>396005.49</v>
      </c>
    </row>
    <row r="17" spans="1:10" ht="40.5" x14ac:dyDescent="0.25">
      <c r="A17" s="11">
        <v>14040000</v>
      </c>
      <c r="B17" s="58" t="s">
        <v>41</v>
      </c>
      <c r="C17" s="13">
        <v>9800</v>
      </c>
      <c r="D17" s="13">
        <v>8779</v>
      </c>
      <c r="E17" s="20"/>
      <c r="F17" s="20">
        <f t="shared" si="2"/>
        <v>89.581632653061234</v>
      </c>
      <c r="G17" s="13"/>
      <c r="H17" s="13"/>
      <c r="I17" s="15"/>
      <c r="J17" s="16">
        <f t="shared" si="3"/>
        <v>8779</v>
      </c>
    </row>
    <row r="18" spans="1:10" ht="20.25" x14ac:dyDescent="0.25">
      <c r="A18" s="11">
        <v>19010000</v>
      </c>
      <c r="B18" s="58" t="s">
        <v>44</v>
      </c>
      <c r="C18" s="13"/>
      <c r="D18" s="13"/>
      <c r="E18" s="20"/>
      <c r="F18" s="20"/>
      <c r="G18" s="13"/>
      <c r="H18" s="13">
        <v>174.35</v>
      </c>
      <c r="I18" s="15"/>
      <c r="J18" s="16">
        <f t="shared" si="3"/>
        <v>174.35</v>
      </c>
    </row>
    <row r="19" spans="1:10" s="17" customFormat="1" ht="20.25" x14ac:dyDescent="0.25">
      <c r="A19" s="21" t="s">
        <v>45</v>
      </c>
      <c r="B19" s="12" t="s">
        <v>46</v>
      </c>
      <c r="C19" s="13">
        <f>SUM(C20,C22)</f>
        <v>400</v>
      </c>
      <c r="D19" s="13">
        <f t="shared" ref="D19:E19" si="4">SUM(D20,D22)</f>
        <v>2337.1</v>
      </c>
      <c r="E19" s="13">
        <f t="shared" si="4"/>
        <v>209.3</v>
      </c>
      <c r="F19" s="20">
        <f t="shared" si="2"/>
        <v>584.27499999999998</v>
      </c>
      <c r="G19" s="13"/>
      <c r="H19" s="13"/>
      <c r="I19" s="13"/>
      <c r="J19" s="16">
        <f t="shared" si="3"/>
        <v>2337.1</v>
      </c>
    </row>
    <row r="20" spans="1:10" ht="50.25" customHeight="1" x14ac:dyDescent="0.25">
      <c r="A20" s="21" t="s">
        <v>49</v>
      </c>
      <c r="B20" s="18" t="s">
        <v>50</v>
      </c>
      <c r="C20" s="13"/>
      <c r="D20" s="13">
        <v>850</v>
      </c>
      <c r="E20" s="14">
        <v>110.4</v>
      </c>
      <c r="F20" s="20"/>
      <c r="G20" s="13"/>
      <c r="H20" s="13"/>
      <c r="I20" s="15"/>
      <c r="J20" s="16">
        <f t="shared" si="3"/>
        <v>850</v>
      </c>
    </row>
    <row r="21" spans="1:10" ht="30.75" customHeight="1" x14ac:dyDescent="0.25">
      <c r="A21" s="21" t="s">
        <v>55</v>
      </c>
      <c r="B21" s="18" t="s">
        <v>56</v>
      </c>
      <c r="C21" s="13">
        <v>0</v>
      </c>
      <c r="D21" s="13">
        <v>850</v>
      </c>
      <c r="E21" s="20"/>
      <c r="F21" s="20"/>
      <c r="G21" s="13"/>
      <c r="H21" s="13"/>
      <c r="I21" s="15"/>
      <c r="J21" s="16">
        <f t="shared" si="3"/>
        <v>850</v>
      </c>
    </row>
    <row r="22" spans="1:10" s="19" customFormat="1" ht="40.5" customHeight="1" x14ac:dyDescent="0.25">
      <c r="A22" s="21" t="s">
        <v>59</v>
      </c>
      <c r="B22" s="18" t="s">
        <v>60</v>
      </c>
      <c r="C22" s="13">
        <f>SUM(C23:C23)</f>
        <v>400</v>
      </c>
      <c r="D22" s="13">
        <f>SUM(D23:D23)</f>
        <v>1487.1</v>
      </c>
      <c r="E22" s="14">
        <v>98.9</v>
      </c>
      <c r="F22" s="20">
        <f t="shared" si="2"/>
        <v>371.77499999999998</v>
      </c>
      <c r="G22" s="13"/>
      <c r="H22" s="13"/>
      <c r="I22" s="15"/>
      <c r="J22" s="16">
        <f t="shared" si="3"/>
        <v>1487.1</v>
      </c>
    </row>
    <row r="23" spans="1:10" ht="20.25" x14ac:dyDescent="0.25">
      <c r="A23" s="21" t="s">
        <v>65</v>
      </c>
      <c r="B23" s="18" t="s">
        <v>66</v>
      </c>
      <c r="C23" s="13">
        <v>400</v>
      </c>
      <c r="D23" s="13">
        <v>1487.1</v>
      </c>
      <c r="E23" s="20">
        <v>85</v>
      </c>
      <c r="F23" s="20">
        <f t="shared" si="2"/>
        <v>371.77499999999998</v>
      </c>
      <c r="G23" s="13"/>
      <c r="H23" s="13"/>
      <c r="I23" s="15"/>
      <c r="J23" s="16">
        <f t="shared" si="3"/>
        <v>1487.1</v>
      </c>
    </row>
    <row r="24" spans="1:10" ht="20.25" x14ac:dyDescent="0.25">
      <c r="A24" s="21" t="s">
        <v>74</v>
      </c>
      <c r="B24" s="18" t="s">
        <v>75</v>
      </c>
      <c r="C24" s="13"/>
      <c r="D24" s="13"/>
      <c r="E24" s="20"/>
      <c r="F24" s="20"/>
      <c r="G24" s="13">
        <v>50534.58</v>
      </c>
      <c r="H24" s="13">
        <v>47916.4</v>
      </c>
      <c r="I24" s="15">
        <f>H24/G24*100</f>
        <v>94.819032828609636</v>
      </c>
      <c r="J24" s="16">
        <f t="shared" si="3"/>
        <v>47916.4</v>
      </c>
    </row>
    <row r="25" spans="1:10" s="17" customFormat="1" ht="20.25" x14ac:dyDescent="0.25">
      <c r="A25" s="21"/>
      <c r="B25" s="18" t="s">
        <v>82</v>
      </c>
      <c r="C25" s="24">
        <f>SUM(C8,C19)</f>
        <v>744400</v>
      </c>
      <c r="D25" s="24">
        <f>SUM(D8,D19)</f>
        <v>887413.75</v>
      </c>
      <c r="E25" s="24">
        <f>SUM(E8,E19)</f>
        <v>377.70000000000005</v>
      </c>
      <c r="F25" s="20">
        <f t="shared" si="2"/>
        <v>119.21194922084901</v>
      </c>
      <c r="G25" s="24">
        <v>50534.58</v>
      </c>
      <c r="H25" s="24">
        <f>SUM(H24,H8)</f>
        <v>48090.75</v>
      </c>
      <c r="I25" s="15">
        <f>H25/G25*100</f>
        <v>95.164044106035902</v>
      </c>
      <c r="J25" s="16">
        <f t="shared" si="3"/>
        <v>935504.5</v>
      </c>
    </row>
    <row r="26" spans="1:10" s="17" customFormat="1" ht="20.25" x14ac:dyDescent="0.25">
      <c r="A26" s="21" t="s">
        <v>83</v>
      </c>
      <c r="B26" s="18" t="s">
        <v>84</v>
      </c>
      <c r="C26" s="24">
        <f>SUM(C27)</f>
        <v>787700</v>
      </c>
      <c r="D26" s="24">
        <f t="shared" ref="D26:I26" si="5">SUM(D27)</f>
        <v>787700</v>
      </c>
      <c r="E26" s="24">
        <f t="shared" si="5"/>
        <v>0</v>
      </c>
      <c r="F26" s="20">
        <f t="shared" si="2"/>
        <v>100</v>
      </c>
      <c r="G26" s="24">
        <f t="shared" si="5"/>
        <v>650000</v>
      </c>
      <c r="H26" s="24">
        <f t="shared" si="5"/>
        <v>650000</v>
      </c>
      <c r="I26" s="24">
        <f t="shared" si="5"/>
        <v>100</v>
      </c>
      <c r="J26" s="16">
        <f t="shared" si="3"/>
        <v>1437700</v>
      </c>
    </row>
    <row r="27" spans="1:10" s="17" customFormat="1" ht="40.5" x14ac:dyDescent="0.25">
      <c r="A27" s="21" t="s">
        <v>95</v>
      </c>
      <c r="B27" s="23" t="s">
        <v>96</v>
      </c>
      <c r="C27" s="30">
        <v>787700</v>
      </c>
      <c r="D27" s="30">
        <v>787700</v>
      </c>
      <c r="E27" s="31"/>
      <c r="F27" s="20">
        <f t="shared" si="2"/>
        <v>100</v>
      </c>
      <c r="G27" s="30">
        <v>650000</v>
      </c>
      <c r="H27" s="30">
        <v>650000</v>
      </c>
      <c r="I27" s="15">
        <v>100</v>
      </c>
      <c r="J27" s="16">
        <f t="shared" si="3"/>
        <v>1437700</v>
      </c>
    </row>
    <row r="28" spans="1:10" s="17" customFormat="1" ht="2.25" hidden="1" customHeight="1" x14ac:dyDescent="0.25">
      <c r="A28" s="21" t="s">
        <v>97</v>
      </c>
      <c r="B28" s="18" t="s">
        <v>98</v>
      </c>
      <c r="C28" s="13"/>
      <c r="D28" s="13"/>
      <c r="E28" s="14"/>
      <c r="F28" s="20" t="e">
        <f t="shared" si="2"/>
        <v>#DIV/0!</v>
      </c>
      <c r="G28" s="13"/>
      <c r="H28" s="13"/>
      <c r="I28" s="15" t="e">
        <f>H28/G28*100</f>
        <v>#DIV/0!</v>
      </c>
      <c r="J28" s="16">
        <f t="shared" si="3"/>
        <v>0</v>
      </c>
    </row>
    <row r="29" spans="1:10" s="17" customFormat="1" ht="20.25" x14ac:dyDescent="0.25">
      <c r="A29" s="21" t="s">
        <v>105</v>
      </c>
      <c r="B29" s="18" t="s">
        <v>106</v>
      </c>
      <c r="C29" s="13">
        <v>787700</v>
      </c>
      <c r="D29" s="13">
        <v>787700</v>
      </c>
      <c r="E29" s="14">
        <v>43.4</v>
      </c>
      <c r="F29" s="20">
        <f t="shared" si="2"/>
        <v>100</v>
      </c>
      <c r="G29" s="13">
        <v>650000</v>
      </c>
      <c r="H29" s="13">
        <v>650000</v>
      </c>
      <c r="I29" s="15">
        <v>100</v>
      </c>
      <c r="J29" s="16">
        <f t="shared" si="3"/>
        <v>1437700</v>
      </c>
    </row>
    <row r="30" spans="1:10" s="17" customFormat="1" ht="21" thickBot="1" x14ac:dyDescent="0.3">
      <c r="A30" s="33"/>
      <c r="B30" s="34" t="s">
        <v>107</v>
      </c>
      <c r="C30" s="35">
        <f>SUM(C25+C26)</f>
        <v>1532100</v>
      </c>
      <c r="D30" s="35">
        <f>SUM(D25+D26)</f>
        <v>1675113.75</v>
      </c>
      <c r="E30" s="36">
        <v>93.8</v>
      </c>
      <c r="F30" s="117">
        <f t="shared" si="2"/>
        <v>109.33449187389857</v>
      </c>
      <c r="G30" s="35">
        <f>SUM(G25+G26)</f>
        <v>700534.58</v>
      </c>
      <c r="H30" s="35">
        <f>SUM(H25,H26)</f>
        <v>698090.75</v>
      </c>
      <c r="I30" s="37">
        <v>99.7</v>
      </c>
      <c r="J30" s="85">
        <f t="shared" si="3"/>
        <v>2373204.5</v>
      </c>
    </row>
    <row r="31" spans="1:10" s="17" customFormat="1" ht="65.25" customHeight="1" x14ac:dyDescent="0.25">
      <c r="A31" s="39"/>
      <c r="B31" s="40"/>
      <c r="C31" s="41"/>
      <c r="D31" s="41"/>
      <c r="E31" s="41"/>
      <c r="F31" s="42"/>
      <c r="G31" s="41"/>
      <c r="H31" s="41"/>
      <c r="I31" s="42"/>
      <c r="J31" s="41"/>
    </row>
    <row r="32" spans="1:10" s="17" customFormat="1" ht="18" hidden="1" customHeight="1" x14ac:dyDescent="0.25">
      <c r="A32" s="39"/>
      <c r="B32" s="40"/>
      <c r="C32" s="41"/>
      <c r="D32" s="41"/>
      <c r="E32" s="41"/>
      <c r="F32" s="41"/>
      <c r="G32" s="41"/>
      <c r="H32" s="41"/>
      <c r="I32" s="41"/>
      <c r="J32" s="41"/>
    </row>
    <row r="33" spans="1:10" ht="20.25" hidden="1" x14ac:dyDescent="0.25">
      <c r="A33" s="7"/>
      <c r="B33" s="7"/>
      <c r="C33" s="7" t="s">
        <v>108</v>
      </c>
      <c r="D33" s="7"/>
      <c r="E33" s="7"/>
      <c r="F33" s="7"/>
      <c r="G33" s="7"/>
      <c r="H33" s="7"/>
      <c r="I33" s="7"/>
      <c r="J33" s="7"/>
    </row>
    <row r="34" spans="1:10" ht="27.75" x14ac:dyDescent="0.4">
      <c r="A34" s="7"/>
      <c r="B34" s="75" t="s">
        <v>148</v>
      </c>
      <c r="C34"/>
      <c r="D34"/>
      <c r="E34"/>
      <c r="F34"/>
      <c r="G34"/>
      <c r="H34"/>
      <c r="I34" s="7"/>
      <c r="J34" s="7"/>
    </row>
    <row r="35" spans="1:10" ht="79.5" customHeight="1" x14ac:dyDescent="0.4">
      <c r="A35" s="7"/>
      <c r="B35" s="75"/>
      <c r="C35"/>
      <c r="D35"/>
      <c r="E35"/>
      <c r="F35"/>
      <c r="G35"/>
      <c r="H35"/>
      <c r="I35" s="7"/>
      <c r="J35" s="7"/>
    </row>
    <row r="36" spans="1:10" ht="27.75" x14ac:dyDescent="0.4">
      <c r="A36" s="7"/>
      <c r="B36" s="75" t="s">
        <v>153</v>
      </c>
      <c r="C36"/>
      <c r="D36"/>
      <c r="E36"/>
      <c r="F36"/>
      <c r="G36"/>
      <c r="H36"/>
      <c r="I36" s="7"/>
      <c r="J36" s="7"/>
    </row>
    <row r="37" spans="1:10" ht="20.2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</row>
    <row r="38" spans="1:10" ht="23.25" customHeight="1" x14ac:dyDescent="0.25">
      <c r="A38" s="1"/>
      <c r="B38" s="136"/>
      <c r="C38" s="136"/>
      <c r="D38" s="136"/>
      <c r="E38" s="136"/>
      <c r="F38" s="136"/>
      <c r="G38" s="136"/>
      <c r="H38" s="136"/>
      <c r="I38" s="136"/>
      <c r="J38" s="136"/>
    </row>
    <row r="39" spans="1:10" ht="20.25" x14ac:dyDescent="0.25">
      <c r="A39" s="43"/>
      <c r="B39" s="44"/>
      <c r="C39" s="44"/>
      <c r="D39" s="45"/>
      <c r="E39" s="46"/>
      <c r="F39" s="46"/>
      <c r="G39" s="43"/>
      <c r="H39" s="47"/>
      <c r="I39" s="47"/>
      <c r="J39" s="43"/>
    </row>
    <row r="40" spans="1:10" x14ac:dyDescent="0.25">
      <c r="B40" s="49"/>
      <c r="C40" s="50"/>
      <c r="D40" s="49"/>
      <c r="G40" s="51"/>
    </row>
  </sheetData>
  <mergeCells count="12">
    <mergeCell ref="B38:J38"/>
    <mergeCell ref="A1:B1"/>
    <mergeCell ref="C1:J1"/>
    <mergeCell ref="A2:B2"/>
    <mergeCell ref="C2:J2"/>
    <mergeCell ref="A3:B3"/>
    <mergeCell ref="C3:J3"/>
    <mergeCell ref="A4:J4"/>
    <mergeCell ref="A6:A7"/>
    <mergeCell ref="B6:B7"/>
    <mergeCell ref="C6:F6"/>
    <mergeCell ref="G6:I6"/>
  </mergeCells>
  <hyperlinks>
    <hyperlink ref="B17" location="_ftn1" display="_ftn1"/>
    <hyperlink ref="B29" location="_ftn1" display="_ftn1"/>
    <hyperlink ref="B30" location="_ftn1" display="_ftn1"/>
    <hyperlink ref="B22" location="_ftn1" display="_ftn1"/>
  </hyperlink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4" zoomScale="40" zoomScaleNormal="40" workbookViewId="0">
      <selection activeCell="AA23" sqref="AA23"/>
    </sheetView>
  </sheetViews>
  <sheetFormatPr defaultRowHeight="12.75" x14ac:dyDescent="0.25"/>
  <cols>
    <col min="1" max="1" width="30.7109375" style="48" customWidth="1"/>
    <col min="2" max="2" width="98.5703125" style="48" customWidth="1"/>
    <col min="3" max="3" width="32.42578125" style="48" customWidth="1"/>
    <col min="4" max="4" width="37.140625" style="48" customWidth="1"/>
    <col min="5" max="5" width="13" style="48" hidden="1" customWidth="1"/>
    <col min="6" max="6" width="31.140625" style="48" customWidth="1"/>
    <col min="7" max="7" width="24.28515625" style="48" customWidth="1"/>
    <col min="8" max="8" width="23.7109375" style="48" customWidth="1"/>
    <col min="9" max="9" width="22.140625" style="48" customWidth="1"/>
    <col min="10" max="10" width="30.7109375" style="48" customWidth="1"/>
    <col min="11" max="256" width="9.140625" style="4"/>
    <col min="257" max="257" width="16.42578125" style="4" customWidth="1"/>
    <col min="258" max="258" width="98.5703125" style="4" customWidth="1"/>
    <col min="259" max="259" width="26.28515625" style="4" customWidth="1"/>
    <col min="260" max="260" width="28.140625" style="4" customWidth="1"/>
    <col min="261" max="261" width="0" style="4" hidden="1" customWidth="1"/>
    <col min="262" max="262" width="16.42578125" style="4" customWidth="1"/>
    <col min="263" max="263" width="24.28515625" style="4" customWidth="1"/>
    <col min="264" max="264" width="23.7109375" style="4" customWidth="1"/>
    <col min="265" max="265" width="18.140625" style="4" customWidth="1"/>
    <col min="266" max="266" width="26.42578125" style="4" customWidth="1"/>
    <col min="267" max="512" width="9.140625" style="4"/>
    <col min="513" max="513" width="16.42578125" style="4" customWidth="1"/>
    <col min="514" max="514" width="98.5703125" style="4" customWidth="1"/>
    <col min="515" max="515" width="26.28515625" style="4" customWidth="1"/>
    <col min="516" max="516" width="28.140625" style="4" customWidth="1"/>
    <col min="517" max="517" width="0" style="4" hidden="1" customWidth="1"/>
    <col min="518" max="518" width="16.42578125" style="4" customWidth="1"/>
    <col min="519" max="519" width="24.28515625" style="4" customWidth="1"/>
    <col min="520" max="520" width="23.7109375" style="4" customWidth="1"/>
    <col min="521" max="521" width="18.140625" style="4" customWidth="1"/>
    <col min="522" max="522" width="26.42578125" style="4" customWidth="1"/>
    <col min="523" max="768" width="9.140625" style="4"/>
    <col min="769" max="769" width="16.42578125" style="4" customWidth="1"/>
    <col min="770" max="770" width="98.5703125" style="4" customWidth="1"/>
    <col min="771" max="771" width="26.28515625" style="4" customWidth="1"/>
    <col min="772" max="772" width="28.140625" style="4" customWidth="1"/>
    <col min="773" max="773" width="0" style="4" hidden="1" customWidth="1"/>
    <col min="774" max="774" width="16.42578125" style="4" customWidth="1"/>
    <col min="775" max="775" width="24.28515625" style="4" customWidth="1"/>
    <col min="776" max="776" width="23.7109375" style="4" customWidth="1"/>
    <col min="777" max="777" width="18.140625" style="4" customWidth="1"/>
    <col min="778" max="778" width="26.42578125" style="4" customWidth="1"/>
    <col min="779" max="1024" width="9.140625" style="4"/>
    <col min="1025" max="1025" width="16.42578125" style="4" customWidth="1"/>
    <col min="1026" max="1026" width="98.5703125" style="4" customWidth="1"/>
    <col min="1027" max="1027" width="26.28515625" style="4" customWidth="1"/>
    <col min="1028" max="1028" width="28.140625" style="4" customWidth="1"/>
    <col min="1029" max="1029" width="0" style="4" hidden="1" customWidth="1"/>
    <col min="1030" max="1030" width="16.42578125" style="4" customWidth="1"/>
    <col min="1031" max="1031" width="24.28515625" style="4" customWidth="1"/>
    <col min="1032" max="1032" width="23.7109375" style="4" customWidth="1"/>
    <col min="1033" max="1033" width="18.140625" style="4" customWidth="1"/>
    <col min="1034" max="1034" width="26.42578125" style="4" customWidth="1"/>
    <col min="1035" max="1280" width="9.140625" style="4"/>
    <col min="1281" max="1281" width="16.42578125" style="4" customWidth="1"/>
    <col min="1282" max="1282" width="98.5703125" style="4" customWidth="1"/>
    <col min="1283" max="1283" width="26.28515625" style="4" customWidth="1"/>
    <col min="1284" max="1284" width="28.140625" style="4" customWidth="1"/>
    <col min="1285" max="1285" width="0" style="4" hidden="1" customWidth="1"/>
    <col min="1286" max="1286" width="16.42578125" style="4" customWidth="1"/>
    <col min="1287" max="1287" width="24.28515625" style="4" customWidth="1"/>
    <col min="1288" max="1288" width="23.7109375" style="4" customWidth="1"/>
    <col min="1289" max="1289" width="18.140625" style="4" customWidth="1"/>
    <col min="1290" max="1290" width="26.42578125" style="4" customWidth="1"/>
    <col min="1291" max="1536" width="9.140625" style="4"/>
    <col min="1537" max="1537" width="16.42578125" style="4" customWidth="1"/>
    <col min="1538" max="1538" width="98.5703125" style="4" customWidth="1"/>
    <col min="1539" max="1539" width="26.28515625" style="4" customWidth="1"/>
    <col min="1540" max="1540" width="28.140625" style="4" customWidth="1"/>
    <col min="1541" max="1541" width="0" style="4" hidden="1" customWidth="1"/>
    <col min="1542" max="1542" width="16.42578125" style="4" customWidth="1"/>
    <col min="1543" max="1543" width="24.28515625" style="4" customWidth="1"/>
    <col min="1544" max="1544" width="23.7109375" style="4" customWidth="1"/>
    <col min="1545" max="1545" width="18.140625" style="4" customWidth="1"/>
    <col min="1546" max="1546" width="26.42578125" style="4" customWidth="1"/>
    <col min="1547" max="1792" width="9.140625" style="4"/>
    <col min="1793" max="1793" width="16.42578125" style="4" customWidth="1"/>
    <col min="1794" max="1794" width="98.5703125" style="4" customWidth="1"/>
    <col min="1795" max="1795" width="26.28515625" style="4" customWidth="1"/>
    <col min="1796" max="1796" width="28.140625" style="4" customWidth="1"/>
    <col min="1797" max="1797" width="0" style="4" hidden="1" customWidth="1"/>
    <col min="1798" max="1798" width="16.42578125" style="4" customWidth="1"/>
    <col min="1799" max="1799" width="24.28515625" style="4" customWidth="1"/>
    <col min="1800" max="1800" width="23.7109375" style="4" customWidth="1"/>
    <col min="1801" max="1801" width="18.140625" style="4" customWidth="1"/>
    <col min="1802" max="1802" width="26.42578125" style="4" customWidth="1"/>
    <col min="1803" max="2048" width="9.140625" style="4"/>
    <col min="2049" max="2049" width="16.42578125" style="4" customWidth="1"/>
    <col min="2050" max="2050" width="98.5703125" style="4" customWidth="1"/>
    <col min="2051" max="2051" width="26.28515625" style="4" customWidth="1"/>
    <col min="2052" max="2052" width="28.140625" style="4" customWidth="1"/>
    <col min="2053" max="2053" width="0" style="4" hidden="1" customWidth="1"/>
    <col min="2054" max="2054" width="16.42578125" style="4" customWidth="1"/>
    <col min="2055" max="2055" width="24.28515625" style="4" customWidth="1"/>
    <col min="2056" max="2056" width="23.7109375" style="4" customWidth="1"/>
    <col min="2057" max="2057" width="18.140625" style="4" customWidth="1"/>
    <col min="2058" max="2058" width="26.42578125" style="4" customWidth="1"/>
    <col min="2059" max="2304" width="9.140625" style="4"/>
    <col min="2305" max="2305" width="16.42578125" style="4" customWidth="1"/>
    <col min="2306" max="2306" width="98.5703125" style="4" customWidth="1"/>
    <col min="2307" max="2307" width="26.28515625" style="4" customWidth="1"/>
    <col min="2308" max="2308" width="28.140625" style="4" customWidth="1"/>
    <col min="2309" max="2309" width="0" style="4" hidden="1" customWidth="1"/>
    <col min="2310" max="2310" width="16.42578125" style="4" customWidth="1"/>
    <col min="2311" max="2311" width="24.28515625" style="4" customWidth="1"/>
    <col min="2312" max="2312" width="23.7109375" style="4" customWidth="1"/>
    <col min="2313" max="2313" width="18.140625" style="4" customWidth="1"/>
    <col min="2314" max="2314" width="26.42578125" style="4" customWidth="1"/>
    <col min="2315" max="2560" width="9.140625" style="4"/>
    <col min="2561" max="2561" width="16.42578125" style="4" customWidth="1"/>
    <col min="2562" max="2562" width="98.5703125" style="4" customWidth="1"/>
    <col min="2563" max="2563" width="26.28515625" style="4" customWidth="1"/>
    <col min="2564" max="2564" width="28.140625" style="4" customWidth="1"/>
    <col min="2565" max="2565" width="0" style="4" hidden="1" customWidth="1"/>
    <col min="2566" max="2566" width="16.42578125" style="4" customWidth="1"/>
    <col min="2567" max="2567" width="24.28515625" style="4" customWidth="1"/>
    <col min="2568" max="2568" width="23.7109375" style="4" customWidth="1"/>
    <col min="2569" max="2569" width="18.140625" style="4" customWidth="1"/>
    <col min="2570" max="2570" width="26.42578125" style="4" customWidth="1"/>
    <col min="2571" max="2816" width="9.140625" style="4"/>
    <col min="2817" max="2817" width="16.42578125" style="4" customWidth="1"/>
    <col min="2818" max="2818" width="98.5703125" style="4" customWidth="1"/>
    <col min="2819" max="2819" width="26.28515625" style="4" customWidth="1"/>
    <col min="2820" max="2820" width="28.140625" style="4" customWidth="1"/>
    <col min="2821" max="2821" width="0" style="4" hidden="1" customWidth="1"/>
    <col min="2822" max="2822" width="16.42578125" style="4" customWidth="1"/>
    <col min="2823" max="2823" width="24.28515625" style="4" customWidth="1"/>
    <col min="2824" max="2824" width="23.7109375" style="4" customWidth="1"/>
    <col min="2825" max="2825" width="18.140625" style="4" customWidth="1"/>
    <col min="2826" max="2826" width="26.42578125" style="4" customWidth="1"/>
    <col min="2827" max="3072" width="9.140625" style="4"/>
    <col min="3073" max="3073" width="16.42578125" style="4" customWidth="1"/>
    <col min="3074" max="3074" width="98.5703125" style="4" customWidth="1"/>
    <col min="3075" max="3075" width="26.28515625" style="4" customWidth="1"/>
    <col min="3076" max="3076" width="28.140625" style="4" customWidth="1"/>
    <col min="3077" max="3077" width="0" style="4" hidden="1" customWidth="1"/>
    <col min="3078" max="3078" width="16.42578125" style="4" customWidth="1"/>
    <col min="3079" max="3079" width="24.28515625" style="4" customWidth="1"/>
    <col min="3080" max="3080" width="23.7109375" style="4" customWidth="1"/>
    <col min="3081" max="3081" width="18.140625" style="4" customWidth="1"/>
    <col min="3082" max="3082" width="26.42578125" style="4" customWidth="1"/>
    <col min="3083" max="3328" width="9.140625" style="4"/>
    <col min="3329" max="3329" width="16.42578125" style="4" customWidth="1"/>
    <col min="3330" max="3330" width="98.5703125" style="4" customWidth="1"/>
    <col min="3331" max="3331" width="26.28515625" style="4" customWidth="1"/>
    <col min="3332" max="3332" width="28.140625" style="4" customWidth="1"/>
    <col min="3333" max="3333" width="0" style="4" hidden="1" customWidth="1"/>
    <col min="3334" max="3334" width="16.42578125" style="4" customWidth="1"/>
    <col min="3335" max="3335" width="24.28515625" style="4" customWidth="1"/>
    <col min="3336" max="3336" width="23.7109375" style="4" customWidth="1"/>
    <col min="3337" max="3337" width="18.140625" style="4" customWidth="1"/>
    <col min="3338" max="3338" width="26.42578125" style="4" customWidth="1"/>
    <col min="3339" max="3584" width="9.140625" style="4"/>
    <col min="3585" max="3585" width="16.42578125" style="4" customWidth="1"/>
    <col min="3586" max="3586" width="98.5703125" style="4" customWidth="1"/>
    <col min="3587" max="3587" width="26.28515625" style="4" customWidth="1"/>
    <col min="3588" max="3588" width="28.140625" style="4" customWidth="1"/>
    <col min="3589" max="3589" width="0" style="4" hidden="1" customWidth="1"/>
    <col min="3590" max="3590" width="16.42578125" style="4" customWidth="1"/>
    <col min="3591" max="3591" width="24.28515625" style="4" customWidth="1"/>
    <col min="3592" max="3592" width="23.7109375" style="4" customWidth="1"/>
    <col min="3593" max="3593" width="18.140625" style="4" customWidth="1"/>
    <col min="3594" max="3594" width="26.42578125" style="4" customWidth="1"/>
    <col min="3595" max="3840" width="9.140625" style="4"/>
    <col min="3841" max="3841" width="16.42578125" style="4" customWidth="1"/>
    <col min="3842" max="3842" width="98.5703125" style="4" customWidth="1"/>
    <col min="3843" max="3843" width="26.28515625" style="4" customWidth="1"/>
    <col min="3844" max="3844" width="28.140625" style="4" customWidth="1"/>
    <col min="3845" max="3845" width="0" style="4" hidden="1" customWidth="1"/>
    <col min="3846" max="3846" width="16.42578125" style="4" customWidth="1"/>
    <col min="3847" max="3847" width="24.28515625" style="4" customWidth="1"/>
    <col min="3848" max="3848" width="23.7109375" style="4" customWidth="1"/>
    <col min="3849" max="3849" width="18.140625" style="4" customWidth="1"/>
    <col min="3850" max="3850" width="26.42578125" style="4" customWidth="1"/>
    <col min="3851" max="4096" width="9.140625" style="4"/>
    <col min="4097" max="4097" width="16.42578125" style="4" customWidth="1"/>
    <col min="4098" max="4098" width="98.5703125" style="4" customWidth="1"/>
    <col min="4099" max="4099" width="26.28515625" style="4" customWidth="1"/>
    <col min="4100" max="4100" width="28.140625" style="4" customWidth="1"/>
    <col min="4101" max="4101" width="0" style="4" hidden="1" customWidth="1"/>
    <col min="4102" max="4102" width="16.42578125" style="4" customWidth="1"/>
    <col min="4103" max="4103" width="24.28515625" style="4" customWidth="1"/>
    <col min="4104" max="4104" width="23.7109375" style="4" customWidth="1"/>
    <col min="4105" max="4105" width="18.140625" style="4" customWidth="1"/>
    <col min="4106" max="4106" width="26.42578125" style="4" customWidth="1"/>
    <col min="4107" max="4352" width="9.140625" style="4"/>
    <col min="4353" max="4353" width="16.42578125" style="4" customWidth="1"/>
    <col min="4354" max="4354" width="98.5703125" style="4" customWidth="1"/>
    <col min="4355" max="4355" width="26.28515625" style="4" customWidth="1"/>
    <col min="4356" max="4356" width="28.140625" style="4" customWidth="1"/>
    <col min="4357" max="4357" width="0" style="4" hidden="1" customWidth="1"/>
    <col min="4358" max="4358" width="16.42578125" style="4" customWidth="1"/>
    <col min="4359" max="4359" width="24.28515625" style="4" customWidth="1"/>
    <col min="4360" max="4360" width="23.7109375" style="4" customWidth="1"/>
    <col min="4361" max="4361" width="18.140625" style="4" customWidth="1"/>
    <col min="4362" max="4362" width="26.42578125" style="4" customWidth="1"/>
    <col min="4363" max="4608" width="9.140625" style="4"/>
    <col min="4609" max="4609" width="16.42578125" style="4" customWidth="1"/>
    <col min="4610" max="4610" width="98.5703125" style="4" customWidth="1"/>
    <col min="4611" max="4611" width="26.28515625" style="4" customWidth="1"/>
    <col min="4612" max="4612" width="28.140625" style="4" customWidth="1"/>
    <col min="4613" max="4613" width="0" style="4" hidden="1" customWidth="1"/>
    <col min="4614" max="4614" width="16.42578125" style="4" customWidth="1"/>
    <col min="4615" max="4615" width="24.28515625" style="4" customWidth="1"/>
    <col min="4616" max="4616" width="23.7109375" style="4" customWidth="1"/>
    <col min="4617" max="4617" width="18.140625" style="4" customWidth="1"/>
    <col min="4618" max="4618" width="26.42578125" style="4" customWidth="1"/>
    <col min="4619" max="4864" width="9.140625" style="4"/>
    <col min="4865" max="4865" width="16.42578125" style="4" customWidth="1"/>
    <col min="4866" max="4866" width="98.5703125" style="4" customWidth="1"/>
    <col min="4867" max="4867" width="26.28515625" style="4" customWidth="1"/>
    <col min="4868" max="4868" width="28.140625" style="4" customWidth="1"/>
    <col min="4869" max="4869" width="0" style="4" hidden="1" customWidth="1"/>
    <col min="4870" max="4870" width="16.42578125" style="4" customWidth="1"/>
    <col min="4871" max="4871" width="24.28515625" style="4" customWidth="1"/>
    <col min="4872" max="4872" width="23.7109375" style="4" customWidth="1"/>
    <col min="4873" max="4873" width="18.140625" style="4" customWidth="1"/>
    <col min="4874" max="4874" width="26.42578125" style="4" customWidth="1"/>
    <col min="4875" max="5120" width="9.140625" style="4"/>
    <col min="5121" max="5121" width="16.42578125" style="4" customWidth="1"/>
    <col min="5122" max="5122" width="98.5703125" style="4" customWidth="1"/>
    <col min="5123" max="5123" width="26.28515625" style="4" customWidth="1"/>
    <col min="5124" max="5124" width="28.140625" style="4" customWidth="1"/>
    <col min="5125" max="5125" width="0" style="4" hidden="1" customWidth="1"/>
    <col min="5126" max="5126" width="16.42578125" style="4" customWidth="1"/>
    <col min="5127" max="5127" width="24.28515625" style="4" customWidth="1"/>
    <col min="5128" max="5128" width="23.7109375" style="4" customWidth="1"/>
    <col min="5129" max="5129" width="18.140625" style="4" customWidth="1"/>
    <col min="5130" max="5130" width="26.42578125" style="4" customWidth="1"/>
    <col min="5131" max="5376" width="9.140625" style="4"/>
    <col min="5377" max="5377" width="16.42578125" style="4" customWidth="1"/>
    <col min="5378" max="5378" width="98.5703125" style="4" customWidth="1"/>
    <col min="5379" max="5379" width="26.28515625" style="4" customWidth="1"/>
    <col min="5380" max="5380" width="28.140625" style="4" customWidth="1"/>
    <col min="5381" max="5381" width="0" style="4" hidden="1" customWidth="1"/>
    <col min="5382" max="5382" width="16.42578125" style="4" customWidth="1"/>
    <col min="5383" max="5383" width="24.28515625" style="4" customWidth="1"/>
    <col min="5384" max="5384" width="23.7109375" style="4" customWidth="1"/>
    <col min="5385" max="5385" width="18.140625" style="4" customWidth="1"/>
    <col min="5386" max="5386" width="26.42578125" style="4" customWidth="1"/>
    <col min="5387" max="5632" width="9.140625" style="4"/>
    <col min="5633" max="5633" width="16.42578125" style="4" customWidth="1"/>
    <col min="5634" max="5634" width="98.5703125" style="4" customWidth="1"/>
    <col min="5635" max="5635" width="26.28515625" style="4" customWidth="1"/>
    <col min="5636" max="5636" width="28.140625" style="4" customWidth="1"/>
    <col min="5637" max="5637" width="0" style="4" hidden="1" customWidth="1"/>
    <col min="5638" max="5638" width="16.42578125" style="4" customWidth="1"/>
    <col min="5639" max="5639" width="24.28515625" style="4" customWidth="1"/>
    <col min="5640" max="5640" width="23.7109375" style="4" customWidth="1"/>
    <col min="5641" max="5641" width="18.140625" style="4" customWidth="1"/>
    <col min="5642" max="5642" width="26.42578125" style="4" customWidth="1"/>
    <col min="5643" max="5888" width="9.140625" style="4"/>
    <col min="5889" max="5889" width="16.42578125" style="4" customWidth="1"/>
    <col min="5890" max="5890" width="98.5703125" style="4" customWidth="1"/>
    <col min="5891" max="5891" width="26.28515625" style="4" customWidth="1"/>
    <col min="5892" max="5892" width="28.140625" style="4" customWidth="1"/>
    <col min="5893" max="5893" width="0" style="4" hidden="1" customWidth="1"/>
    <col min="5894" max="5894" width="16.42578125" style="4" customWidth="1"/>
    <col min="5895" max="5895" width="24.28515625" style="4" customWidth="1"/>
    <col min="5896" max="5896" width="23.7109375" style="4" customWidth="1"/>
    <col min="5897" max="5897" width="18.140625" style="4" customWidth="1"/>
    <col min="5898" max="5898" width="26.42578125" style="4" customWidth="1"/>
    <col min="5899" max="6144" width="9.140625" style="4"/>
    <col min="6145" max="6145" width="16.42578125" style="4" customWidth="1"/>
    <col min="6146" max="6146" width="98.5703125" style="4" customWidth="1"/>
    <col min="6147" max="6147" width="26.28515625" style="4" customWidth="1"/>
    <col min="6148" max="6148" width="28.140625" style="4" customWidth="1"/>
    <col min="6149" max="6149" width="0" style="4" hidden="1" customWidth="1"/>
    <col min="6150" max="6150" width="16.42578125" style="4" customWidth="1"/>
    <col min="6151" max="6151" width="24.28515625" style="4" customWidth="1"/>
    <col min="6152" max="6152" width="23.7109375" style="4" customWidth="1"/>
    <col min="6153" max="6153" width="18.140625" style="4" customWidth="1"/>
    <col min="6154" max="6154" width="26.42578125" style="4" customWidth="1"/>
    <col min="6155" max="6400" width="9.140625" style="4"/>
    <col min="6401" max="6401" width="16.42578125" style="4" customWidth="1"/>
    <col min="6402" max="6402" width="98.5703125" style="4" customWidth="1"/>
    <col min="6403" max="6403" width="26.28515625" style="4" customWidth="1"/>
    <col min="6404" max="6404" width="28.140625" style="4" customWidth="1"/>
    <col min="6405" max="6405" width="0" style="4" hidden="1" customWidth="1"/>
    <col min="6406" max="6406" width="16.42578125" style="4" customWidth="1"/>
    <col min="6407" max="6407" width="24.28515625" style="4" customWidth="1"/>
    <col min="6408" max="6408" width="23.7109375" style="4" customWidth="1"/>
    <col min="6409" max="6409" width="18.140625" style="4" customWidth="1"/>
    <col min="6410" max="6410" width="26.42578125" style="4" customWidth="1"/>
    <col min="6411" max="6656" width="9.140625" style="4"/>
    <col min="6657" max="6657" width="16.42578125" style="4" customWidth="1"/>
    <col min="6658" max="6658" width="98.5703125" style="4" customWidth="1"/>
    <col min="6659" max="6659" width="26.28515625" style="4" customWidth="1"/>
    <col min="6660" max="6660" width="28.140625" style="4" customWidth="1"/>
    <col min="6661" max="6661" width="0" style="4" hidden="1" customWidth="1"/>
    <col min="6662" max="6662" width="16.42578125" style="4" customWidth="1"/>
    <col min="6663" max="6663" width="24.28515625" style="4" customWidth="1"/>
    <col min="6664" max="6664" width="23.7109375" style="4" customWidth="1"/>
    <col min="6665" max="6665" width="18.140625" style="4" customWidth="1"/>
    <col min="6666" max="6666" width="26.42578125" style="4" customWidth="1"/>
    <col min="6667" max="6912" width="9.140625" style="4"/>
    <col min="6913" max="6913" width="16.42578125" style="4" customWidth="1"/>
    <col min="6914" max="6914" width="98.5703125" style="4" customWidth="1"/>
    <col min="6915" max="6915" width="26.28515625" style="4" customWidth="1"/>
    <col min="6916" max="6916" width="28.140625" style="4" customWidth="1"/>
    <col min="6917" max="6917" width="0" style="4" hidden="1" customWidth="1"/>
    <col min="6918" max="6918" width="16.42578125" style="4" customWidth="1"/>
    <col min="6919" max="6919" width="24.28515625" style="4" customWidth="1"/>
    <col min="6920" max="6920" width="23.7109375" style="4" customWidth="1"/>
    <col min="6921" max="6921" width="18.140625" style="4" customWidth="1"/>
    <col min="6922" max="6922" width="26.42578125" style="4" customWidth="1"/>
    <col min="6923" max="7168" width="9.140625" style="4"/>
    <col min="7169" max="7169" width="16.42578125" style="4" customWidth="1"/>
    <col min="7170" max="7170" width="98.5703125" style="4" customWidth="1"/>
    <col min="7171" max="7171" width="26.28515625" style="4" customWidth="1"/>
    <col min="7172" max="7172" width="28.140625" style="4" customWidth="1"/>
    <col min="7173" max="7173" width="0" style="4" hidden="1" customWidth="1"/>
    <col min="7174" max="7174" width="16.42578125" style="4" customWidth="1"/>
    <col min="7175" max="7175" width="24.28515625" style="4" customWidth="1"/>
    <col min="7176" max="7176" width="23.7109375" style="4" customWidth="1"/>
    <col min="7177" max="7177" width="18.140625" style="4" customWidth="1"/>
    <col min="7178" max="7178" width="26.42578125" style="4" customWidth="1"/>
    <col min="7179" max="7424" width="9.140625" style="4"/>
    <col min="7425" max="7425" width="16.42578125" style="4" customWidth="1"/>
    <col min="7426" max="7426" width="98.5703125" style="4" customWidth="1"/>
    <col min="7427" max="7427" width="26.28515625" style="4" customWidth="1"/>
    <col min="7428" max="7428" width="28.140625" style="4" customWidth="1"/>
    <col min="7429" max="7429" width="0" style="4" hidden="1" customWidth="1"/>
    <col min="7430" max="7430" width="16.42578125" style="4" customWidth="1"/>
    <col min="7431" max="7431" width="24.28515625" style="4" customWidth="1"/>
    <col min="7432" max="7432" width="23.7109375" style="4" customWidth="1"/>
    <col min="7433" max="7433" width="18.140625" style="4" customWidth="1"/>
    <col min="7434" max="7434" width="26.42578125" style="4" customWidth="1"/>
    <col min="7435" max="7680" width="9.140625" style="4"/>
    <col min="7681" max="7681" width="16.42578125" style="4" customWidth="1"/>
    <col min="7682" max="7682" width="98.5703125" style="4" customWidth="1"/>
    <col min="7683" max="7683" width="26.28515625" style="4" customWidth="1"/>
    <col min="7684" max="7684" width="28.140625" style="4" customWidth="1"/>
    <col min="7685" max="7685" width="0" style="4" hidden="1" customWidth="1"/>
    <col min="7686" max="7686" width="16.42578125" style="4" customWidth="1"/>
    <col min="7687" max="7687" width="24.28515625" style="4" customWidth="1"/>
    <col min="7688" max="7688" width="23.7109375" style="4" customWidth="1"/>
    <col min="7689" max="7689" width="18.140625" style="4" customWidth="1"/>
    <col min="7690" max="7690" width="26.42578125" style="4" customWidth="1"/>
    <col min="7691" max="7936" width="9.140625" style="4"/>
    <col min="7937" max="7937" width="16.42578125" style="4" customWidth="1"/>
    <col min="7938" max="7938" width="98.5703125" style="4" customWidth="1"/>
    <col min="7939" max="7939" width="26.28515625" style="4" customWidth="1"/>
    <col min="7940" max="7940" width="28.140625" style="4" customWidth="1"/>
    <col min="7941" max="7941" width="0" style="4" hidden="1" customWidth="1"/>
    <col min="7942" max="7942" width="16.42578125" style="4" customWidth="1"/>
    <col min="7943" max="7943" width="24.28515625" style="4" customWidth="1"/>
    <col min="7944" max="7944" width="23.7109375" style="4" customWidth="1"/>
    <col min="7945" max="7945" width="18.140625" style="4" customWidth="1"/>
    <col min="7946" max="7946" width="26.42578125" style="4" customWidth="1"/>
    <col min="7947" max="8192" width="9.140625" style="4"/>
    <col min="8193" max="8193" width="16.42578125" style="4" customWidth="1"/>
    <col min="8194" max="8194" width="98.5703125" style="4" customWidth="1"/>
    <col min="8195" max="8195" width="26.28515625" style="4" customWidth="1"/>
    <col min="8196" max="8196" width="28.140625" style="4" customWidth="1"/>
    <col min="8197" max="8197" width="0" style="4" hidden="1" customWidth="1"/>
    <col min="8198" max="8198" width="16.42578125" style="4" customWidth="1"/>
    <col min="8199" max="8199" width="24.28515625" style="4" customWidth="1"/>
    <col min="8200" max="8200" width="23.7109375" style="4" customWidth="1"/>
    <col min="8201" max="8201" width="18.140625" style="4" customWidth="1"/>
    <col min="8202" max="8202" width="26.42578125" style="4" customWidth="1"/>
    <col min="8203" max="8448" width="9.140625" style="4"/>
    <col min="8449" max="8449" width="16.42578125" style="4" customWidth="1"/>
    <col min="8450" max="8450" width="98.5703125" style="4" customWidth="1"/>
    <col min="8451" max="8451" width="26.28515625" style="4" customWidth="1"/>
    <col min="8452" max="8452" width="28.140625" style="4" customWidth="1"/>
    <col min="8453" max="8453" width="0" style="4" hidden="1" customWidth="1"/>
    <col min="8454" max="8454" width="16.42578125" style="4" customWidth="1"/>
    <col min="8455" max="8455" width="24.28515625" style="4" customWidth="1"/>
    <col min="8456" max="8456" width="23.7109375" style="4" customWidth="1"/>
    <col min="8457" max="8457" width="18.140625" style="4" customWidth="1"/>
    <col min="8458" max="8458" width="26.42578125" style="4" customWidth="1"/>
    <col min="8459" max="8704" width="9.140625" style="4"/>
    <col min="8705" max="8705" width="16.42578125" style="4" customWidth="1"/>
    <col min="8706" max="8706" width="98.5703125" style="4" customWidth="1"/>
    <col min="8707" max="8707" width="26.28515625" style="4" customWidth="1"/>
    <col min="8708" max="8708" width="28.140625" style="4" customWidth="1"/>
    <col min="8709" max="8709" width="0" style="4" hidden="1" customWidth="1"/>
    <col min="8710" max="8710" width="16.42578125" style="4" customWidth="1"/>
    <col min="8711" max="8711" width="24.28515625" style="4" customWidth="1"/>
    <col min="8712" max="8712" width="23.7109375" style="4" customWidth="1"/>
    <col min="8713" max="8713" width="18.140625" style="4" customWidth="1"/>
    <col min="8714" max="8714" width="26.42578125" style="4" customWidth="1"/>
    <col min="8715" max="8960" width="9.140625" style="4"/>
    <col min="8961" max="8961" width="16.42578125" style="4" customWidth="1"/>
    <col min="8962" max="8962" width="98.5703125" style="4" customWidth="1"/>
    <col min="8963" max="8963" width="26.28515625" style="4" customWidth="1"/>
    <col min="8964" max="8964" width="28.140625" style="4" customWidth="1"/>
    <col min="8965" max="8965" width="0" style="4" hidden="1" customWidth="1"/>
    <col min="8966" max="8966" width="16.42578125" style="4" customWidth="1"/>
    <col min="8967" max="8967" width="24.28515625" style="4" customWidth="1"/>
    <col min="8968" max="8968" width="23.7109375" style="4" customWidth="1"/>
    <col min="8969" max="8969" width="18.140625" style="4" customWidth="1"/>
    <col min="8970" max="8970" width="26.42578125" style="4" customWidth="1"/>
    <col min="8971" max="9216" width="9.140625" style="4"/>
    <col min="9217" max="9217" width="16.42578125" style="4" customWidth="1"/>
    <col min="9218" max="9218" width="98.5703125" style="4" customWidth="1"/>
    <col min="9219" max="9219" width="26.28515625" style="4" customWidth="1"/>
    <col min="9220" max="9220" width="28.140625" style="4" customWidth="1"/>
    <col min="9221" max="9221" width="0" style="4" hidden="1" customWidth="1"/>
    <col min="9222" max="9222" width="16.42578125" style="4" customWidth="1"/>
    <col min="9223" max="9223" width="24.28515625" style="4" customWidth="1"/>
    <col min="9224" max="9224" width="23.7109375" style="4" customWidth="1"/>
    <col min="9225" max="9225" width="18.140625" style="4" customWidth="1"/>
    <col min="9226" max="9226" width="26.42578125" style="4" customWidth="1"/>
    <col min="9227" max="9472" width="9.140625" style="4"/>
    <col min="9473" max="9473" width="16.42578125" style="4" customWidth="1"/>
    <col min="9474" max="9474" width="98.5703125" style="4" customWidth="1"/>
    <col min="9475" max="9475" width="26.28515625" style="4" customWidth="1"/>
    <col min="9476" max="9476" width="28.140625" style="4" customWidth="1"/>
    <col min="9477" max="9477" width="0" style="4" hidden="1" customWidth="1"/>
    <col min="9478" max="9478" width="16.42578125" style="4" customWidth="1"/>
    <col min="9479" max="9479" width="24.28515625" style="4" customWidth="1"/>
    <col min="9480" max="9480" width="23.7109375" style="4" customWidth="1"/>
    <col min="9481" max="9481" width="18.140625" style="4" customWidth="1"/>
    <col min="9482" max="9482" width="26.42578125" style="4" customWidth="1"/>
    <col min="9483" max="9728" width="9.140625" style="4"/>
    <col min="9729" max="9729" width="16.42578125" style="4" customWidth="1"/>
    <col min="9730" max="9730" width="98.5703125" style="4" customWidth="1"/>
    <col min="9731" max="9731" width="26.28515625" style="4" customWidth="1"/>
    <col min="9732" max="9732" width="28.140625" style="4" customWidth="1"/>
    <col min="9733" max="9733" width="0" style="4" hidden="1" customWidth="1"/>
    <col min="9734" max="9734" width="16.42578125" style="4" customWidth="1"/>
    <col min="9735" max="9735" width="24.28515625" style="4" customWidth="1"/>
    <col min="9736" max="9736" width="23.7109375" style="4" customWidth="1"/>
    <col min="9737" max="9737" width="18.140625" style="4" customWidth="1"/>
    <col min="9738" max="9738" width="26.42578125" style="4" customWidth="1"/>
    <col min="9739" max="9984" width="9.140625" style="4"/>
    <col min="9985" max="9985" width="16.42578125" style="4" customWidth="1"/>
    <col min="9986" max="9986" width="98.5703125" style="4" customWidth="1"/>
    <col min="9987" max="9987" width="26.28515625" style="4" customWidth="1"/>
    <col min="9988" max="9988" width="28.140625" style="4" customWidth="1"/>
    <col min="9989" max="9989" width="0" style="4" hidden="1" customWidth="1"/>
    <col min="9990" max="9990" width="16.42578125" style="4" customWidth="1"/>
    <col min="9991" max="9991" width="24.28515625" style="4" customWidth="1"/>
    <col min="9992" max="9992" width="23.7109375" style="4" customWidth="1"/>
    <col min="9993" max="9993" width="18.140625" style="4" customWidth="1"/>
    <col min="9994" max="9994" width="26.42578125" style="4" customWidth="1"/>
    <col min="9995" max="10240" width="9.140625" style="4"/>
    <col min="10241" max="10241" width="16.42578125" style="4" customWidth="1"/>
    <col min="10242" max="10242" width="98.5703125" style="4" customWidth="1"/>
    <col min="10243" max="10243" width="26.28515625" style="4" customWidth="1"/>
    <col min="10244" max="10244" width="28.140625" style="4" customWidth="1"/>
    <col min="10245" max="10245" width="0" style="4" hidden="1" customWidth="1"/>
    <col min="10246" max="10246" width="16.42578125" style="4" customWidth="1"/>
    <col min="10247" max="10247" width="24.28515625" style="4" customWidth="1"/>
    <col min="10248" max="10248" width="23.7109375" style="4" customWidth="1"/>
    <col min="10249" max="10249" width="18.140625" style="4" customWidth="1"/>
    <col min="10250" max="10250" width="26.42578125" style="4" customWidth="1"/>
    <col min="10251" max="10496" width="9.140625" style="4"/>
    <col min="10497" max="10497" width="16.42578125" style="4" customWidth="1"/>
    <col min="10498" max="10498" width="98.5703125" style="4" customWidth="1"/>
    <col min="10499" max="10499" width="26.28515625" style="4" customWidth="1"/>
    <col min="10500" max="10500" width="28.140625" style="4" customWidth="1"/>
    <col min="10501" max="10501" width="0" style="4" hidden="1" customWidth="1"/>
    <col min="10502" max="10502" width="16.42578125" style="4" customWidth="1"/>
    <col min="10503" max="10503" width="24.28515625" style="4" customWidth="1"/>
    <col min="10504" max="10504" width="23.7109375" style="4" customWidth="1"/>
    <col min="10505" max="10505" width="18.140625" style="4" customWidth="1"/>
    <col min="10506" max="10506" width="26.42578125" style="4" customWidth="1"/>
    <col min="10507" max="10752" width="9.140625" style="4"/>
    <col min="10753" max="10753" width="16.42578125" style="4" customWidth="1"/>
    <col min="10754" max="10754" width="98.5703125" style="4" customWidth="1"/>
    <col min="10755" max="10755" width="26.28515625" style="4" customWidth="1"/>
    <col min="10756" max="10756" width="28.140625" style="4" customWidth="1"/>
    <col min="10757" max="10757" width="0" style="4" hidden="1" customWidth="1"/>
    <col min="10758" max="10758" width="16.42578125" style="4" customWidth="1"/>
    <col min="10759" max="10759" width="24.28515625" style="4" customWidth="1"/>
    <col min="10760" max="10760" width="23.7109375" style="4" customWidth="1"/>
    <col min="10761" max="10761" width="18.140625" style="4" customWidth="1"/>
    <col min="10762" max="10762" width="26.42578125" style="4" customWidth="1"/>
    <col min="10763" max="11008" width="9.140625" style="4"/>
    <col min="11009" max="11009" width="16.42578125" style="4" customWidth="1"/>
    <col min="11010" max="11010" width="98.5703125" style="4" customWidth="1"/>
    <col min="11011" max="11011" width="26.28515625" style="4" customWidth="1"/>
    <col min="11012" max="11012" width="28.140625" style="4" customWidth="1"/>
    <col min="11013" max="11013" width="0" style="4" hidden="1" customWidth="1"/>
    <col min="11014" max="11014" width="16.42578125" style="4" customWidth="1"/>
    <col min="11015" max="11015" width="24.28515625" style="4" customWidth="1"/>
    <col min="11016" max="11016" width="23.7109375" style="4" customWidth="1"/>
    <col min="11017" max="11017" width="18.140625" style="4" customWidth="1"/>
    <col min="11018" max="11018" width="26.42578125" style="4" customWidth="1"/>
    <col min="11019" max="11264" width="9.140625" style="4"/>
    <col min="11265" max="11265" width="16.42578125" style="4" customWidth="1"/>
    <col min="11266" max="11266" width="98.5703125" style="4" customWidth="1"/>
    <col min="11267" max="11267" width="26.28515625" style="4" customWidth="1"/>
    <col min="11268" max="11268" width="28.140625" style="4" customWidth="1"/>
    <col min="11269" max="11269" width="0" style="4" hidden="1" customWidth="1"/>
    <col min="11270" max="11270" width="16.42578125" style="4" customWidth="1"/>
    <col min="11271" max="11271" width="24.28515625" style="4" customWidth="1"/>
    <col min="11272" max="11272" width="23.7109375" style="4" customWidth="1"/>
    <col min="11273" max="11273" width="18.140625" style="4" customWidth="1"/>
    <col min="11274" max="11274" width="26.42578125" style="4" customWidth="1"/>
    <col min="11275" max="11520" width="9.140625" style="4"/>
    <col min="11521" max="11521" width="16.42578125" style="4" customWidth="1"/>
    <col min="11522" max="11522" width="98.5703125" style="4" customWidth="1"/>
    <col min="11523" max="11523" width="26.28515625" style="4" customWidth="1"/>
    <col min="11524" max="11524" width="28.140625" style="4" customWidth="1"/>
    <col min="11525" max="11525" width="0" style="4" hidden="1" customWidth="1"/>
    <col min="11526" max="11526" width="16.42578125" style="4" customWidth="1"/>
    <col min="11527" max="11527" width="24.28515625" style="4" customWidth="1"/>
    <col min="11528" max="11528" width="23.7109375" style="4" customWidth="1"/>
    <col min="11529" max="11529" width="18.140625" style="4" customWidth="1"/>
    <col min="11530" max="11530" width="26.42578125" style="4" customWidth="1"/>
    <col min="11531" max="11776" width="9.140625" style="4"/>
    <col min="11777" max="11777" width="16.42578125" style="4" customWidth="1"/>
    <col min="11778" max="11778" width="98.5703125" style="4" customWidth="1"/>
    <col min="11779" max="11779" width="26.28515625" style="4" customWidth="1"/>
    <col min="11780" max="11780" width="28.140625" style="4" customWidth="1"/>
    <col min="11781" max="11781" width="0" style="4" hidden="1" customWidth="1"/>
    <col min="11782" max="11782" width="16.42578125" style="4" customWidth="1"/>
    <col min="11783" max="11783" width="24.28515625" style="4" customWidth="1"/>
    <col min="11784" max="11784" width="23.7109375" style="4" customWidth="1"/>
    <col min="11785" max="11785" width="18.140625" style="4" customWidth="1"/>
    <col min="11786" max="11786" width="26.42578125" style="4" customWidth="1"/>
    <col min="11787" max="12032" width="9.140625" style="4"/>
    <col min="12033" max="12033" width="16.42578125" style="4" customWidth="1"/>
    <col min="12034" max="12034" width="98.5703125" style="4" customWidth="1"/>
    <col min="12035" max="12035" width="26.28515625" style="4" customWidth="1"/>
    <col min="12036" max="12036" width="28.140625" style="4" customWidth="1"/>
    <col min="12037" max="12037" width="0" style="4" hidden="1" customWidth="1"/>
    <col min="12038" max="12038" width="16.42578125" style="4" customWidth="1"/>
    <col min="12039" max="12039" width="24.28515625" style="4" customWidth="1"/>
    <col min="12040" max="12040" width="23.7109375" style="4" customWidth="1"/>
    <col min="12041" max="12041" width="18.140625" style="4" customWidth="1"/>
    <col min="12042" max="12042" width="26.42578125" style="4" customWidth="1"/>
    <col min="12043" max="12288" width="9.140625" style="4"/>
    <col min="12289" max="12289" width="16.42578125" style="4" customWidth="1"/>
    <col min="12290" max="12290" width="98.5703125" style="4" customWidth="1"/>
    <col min="12291" max="12291" width="26.28515625" style="4" customWidth="1"/>
    <col min="12292" max="12292" width="28.140625" style="4" customWidth="1"/>
    <col min="12293" max="12293" width="0" style="4" hidden="1" customWidth="1"/>
    <col min="12294" max="12294" width="16.42578125" style="4" customWidth="1"/>
    <col min="12295" max="12295" width="24.28515625" style="4" customWidth="1"/>
    <col min="12296" max="12296" width="23.7109375" style="4" customWidth="1"/>
    <col min="12297" max="12297" width="18.140625" style="4" customWidth="1"/>
    <col min="12298" max="12298" width="26.42578125" style="4" customWidth="1"/>
    <col min="12299" max="12544" width="9.140625" style="4"/>
    <col min="12545" max="12545" width="16.42578125" style="4" customWidth="1"/>
    <col min="12546" max="12546" width="98.5703125" style="4" customWidth="1"/>
    <col min="12547" max="12547" width="26.28515625" style="4" customWidth="1"/>
    <col min="12548" max="12548" width="28.140625" style="4" customWidth="1"/>
    <col min="12549" max="12549" width="0" style="4" hidden="1" customWidth="1"/>
    <col min="12550" max="12550" width="16.42578125" style="4" customWidth="1"/>
    <col min="12551" max="12551" width="24.28515625" style="4" customWidth="1"/>
    <col min="12552" max="12552" width="23.7109375" style="4" customWidth="1"/>
    <col min="12553" max="12553" width="18.140625" style="4" customWidth="1"/>
    <col min="12554" max="12554" width="26.42578125" style="4" customWidth="1"/>
    <col min="12555" max="12800" width="9.140625" style="4"/>
    <col min="12801" max="12801" width="16.42578125" style="4" customWidth="1"/>
    <col min="12802" max="12802" width="98.5703125" style="4" customWidth="1"/>
    <col min="12803" max="12803" width="26.28515625" style="4" customWidth="1"/>
    <col min="12804" max="12804" width="28.140625" style="4" customWidth="1"/>
    <col min="12805" max="12805" width="0" style="4" hidden="1" customWidth="1"/>
    <col min="12806" max="12806" width="16.42578125" style="4" customWidth="1"/>
    <col min="12807" max="12807" width="24.28515625" style="4" customWidth="1"/>
    <col min="12808" max="12808" width="23.7109375" style="4" customWidth="1"/>
    <col min="12809" max="12809" width="18.140625" style="4" customWidth="1"/>
    <col min="12810" max="12810" width="26.42578125" style="4" customWidth="1"/>
    <col min="12811" max="13056" width="9.140625" style="4"/>
    <col min="13057" max="13057" width="16.42578125" style="4" customWidth="1"/>
    <col min="13058" max="13058" width="98.5703125" style="4" customWidth="1"/>
    <col min="13059" max="13059" width="26.28515625" style="4" customWidth="1"/>
    <col min="13060" max="13060" width="28.140625" style="4" customWidth="1"/>
    <col min="13061" max="13061" width="0" style="4" hidden="1" customWidth="1"/>
    <col min="13062" max="13062" width="16.42578125" style="4" customWidth="1"/>
    <col min="13063" max="13063" width="24.28515625" style="4" customWidth="1"/>
    <col min="13064" max="13064" width="23.7109375" style="4" customWidth="1"/>
    <col min="13065" max="13065" width="18.140625" style="4" customWidth="1"/>
    <col min="13066" max="13066" width="26.42578125" style="4" customWidth="1"/>
    <col min="13067" max="13312" width="9.140625" style="4"/>
    <col min="13313" max="13313" width="16.42578125" style="4" customWidth="1"/>
    <col min="13314" max="13314" width="98.5703125" style="4" customWidth="1"/>
    <col min="13315" max="13315" width="26.28515625" style="4" customWidth="1"/>
    <col min="13316" max="13316" width="28.140625" style="4" customWidth="1"/>
    <col min="13317" max="13317" width="0" style="4" hidden="1" customWidth="1"/>
    <col min="13318" max="13318" width="16.42578125" style="4" customWidth="1"/>
    <col min="13319" max="13319" width="24.28515625" style="4" customWidth="1"/>
    <col min="13320" max="13320" width="23.7109375" style="4" customWidth="1"/>
    <col min="13321" max="13321" width="18.140625" style="4" customWidth="1"/>
    <col min="13322" max="13322" width="26.42578125" style="4" customWidth="1"/>
    <col min="13323" max="13568" width="9.140625" style="4"/>
    <col min="13569" max="13569" width="16.42578125" style="4" customWidth="1"/>
    <col min="13570" max="13570" width="98.5703125" style="4" customWidth="1"/>
    <col min="13571" max="13571" width="26.28515625" style="4" customWidth="1"/>
    <col min="13572" max="13572" width="28.140625" style="4" customWidth="1"/>
    <col min="13573" max="13573" width="0" style="4" hidden="1" customWidth="1"/>
    <col min="13574" max="13574" width="16.42578125" style="4" customWidth="1"/>
    <col min="13575" max="13575" width="24.28515625" style="4" customWidth="1"/>
    <col min="13576" max="13576" width="23.7109375" style="4" customWidth="1"/>
    <col min="13577" max="13577" width="18.140625" style="4" customWidth="1"/>
    <col min="13578" max="13578" width="26.42578125" style="4" customWidth="1"/>
    <col min="13579" max="13824" width="9.140625" style="4"/>
    <col min="13825" max="13825" width="16.42578125" style="4" customWidth="1"/>
    <col min="13826" max="13826" width="98.5703125" style="4" customWidth="1"/>
    <col min="13827" max="13827" width="26.28515625" style="4" customWidth="1"/>
    <col min="13828" max="13828" width="28.140625" style="4" customWidth="1"/>
    <col min="13829" max="13829" width="0" style="4" hidden="1" customWidth="1"/>
    <col min="13830" max="13830" width="16.42578125" style="4" customWidth="1"/>
    <col min="13831" max="13831" width="24.28515625" style="4" customWidth="1"/>
    <col min="13832" max="13832" width="23.7109375" style="4" customWidth="1"/>
    <col min="13833" max="13833" width="18.140625" style="4" customWidth="1"/>
    <col min="13834" max="13834" width="26.42578125" style="4" customWidth="1"/>
    <col min="13835" max="14080" width="9.140625" style="4"/>
    <col min="14081" max="14081" width="16.42578125" style="4" customWidth="1"/>
    <col min="14082" max="14082" width="98.5703125" style="4" customWidth="1"/>
    <col min="14083" max="14083" width="26.28515625" style="4" customWidth="1"/>
    <col min="14084" max="14084" width="28.140625" style="4" customWidth="1"/>
    <col min="14085" max="14085" width="0" style="4" hidden="1" customWidth="1"/>
    <col min="14086" max="14086" width="16.42578125" style="4" customWidth="1"/>
    <col min="14087" max="14087" width="24.28515625" style="4" customWidth="1"/>
    <col min="14088" max="14088" width="23.7109375" style="4" customWidth="1"/>
    <col min="14089" max="14089" width="18.140625" style="4" customWidth="1"/>
    <col min="14090" max="14090" width="26.42578125" style="4" customWidth="1"/>
    <col min="14091" max="14336" width="9.140625" style="4"/>
    <col min="14337" max="14337" width="16.42578125" style="4" customWidth="1"/>
    <col min="14338" max="14338" width="98.5703125" style="4" customWidth="1"/>
    <col min="14339" max="14339" width="26.28515625" style="4" customWidth="1"/>
    <col min="14340" max="14340" width="28.140625" style="4" customWidth="1"/>
    <col min="14341" max="14341" width="0" style="4" hidden="1" customWidth="1"/>
    <col min="14342" max="14342" width="16.42578125" style="4" customWidth="1"/>
    <col min="14343" max="14343" width="24.28515625" style="4" customWidth="1"/>
    <col min="14344" max="14344" width="23.7109375" style="4" customWidth="1"/>
    <col min="14345" max="14345" width="18.140625" style="4" customWidth="1"/>
    <col min="14346" max="14346" width="26.42578125" style="4" customWidth="1"/>
    <col min="14347" max="14592" width="9.140625" style="4"/>
    <col min="14593" max="14593" width="16.42578125" style="4" customWidth="1"/>
    <col min="14594" max="14594" width="98.5703125" style="4" customWidth="1"/>
    <col min="14595" max="14595" width="26.28515625" style="4" customWidth="1"/>
    <col min="14596" max="14596" width="28.140625" style="4" customWidth="1"/>
    <col min="14597" max="14597" width="0" style="4" hidden="1" customWidth="1"/>
    <col min="14598" max="14598" width="16.42578125" style="4" customWidth="1"/>
    <col min="14599" max="14599" width="24.28515625" style="4" customWidth="1"/>
    <col min="14600" max="14600" width="23.7109375" style="4" customWidth="1"/>
    <col min="14601" max="14601" width="18.140625" style="4" customWidth="1"/>
    <col min="14602" max="14602" width="26.42578125" style="4" customWidth="1"/>
    <col min="14603" max="14848" width="9.140625" style="4"/>
    <col min="14849" max="14849" width="16.42578125" style="4" customWidth="1"/>
    <col min="14850" max="14850" width="98.5703125" style="4" customWidth="1"/>
    <col min="14851" max="14851" width="26.28515625" style="4" customWidth="1"/>
    <col min="14852" max="14852" width="28.140625" style="4" customWidth="1"/>
    <col min="14853" max="14853" width="0" style="4" hidden="1" customWidth="1"/>
    <col min="14854" max="14854" width="16.42578125" style="4" customWidth="1"/>
    <col min="14855" max="14855" width="24.28515625" style="4" customWidth="1"/>
    <col min="14856" max="14856" width="23.7109375" style="4" customWidth="1"/>
    <col min="14857" max="14857" width="18.140625" style="4" customWidth="1"/>
    <col min="14858" max="14858" width="26.42578125" style="4" customWidth="1"/>
    <col min="14859" max="15104" width="9.140625" style="4"/>
    <col min="15105" max="15105" width="16.42578125" style="4" customWidth="1"/>
    <col min="15106" max="15106" width="98.5703125" style="4" customWidth="1"/>
    <col min="15107" max="15107" width="26.28515625" style="4" customWidth="1"/>
    <col min="15108" max="15108" width="28.140625" style="4" customWidth="1"/>
    <col min="15109" max="15109" width="0" style="4" hidden="1" customWidth="1"/>
    <col min="15110" max="15110" width="16.42578125" style="4" customWidth="1"/>
    <col min="15111" max="15111" width="24.28515625" style="4" customWidth="1"/>
    <col min="15112" max="15112" width="23.7109375" style="4" customWidth="1"/>
    <col min="15113" max="15113" width="18.140625" style="4" customWidth="1"/>
    <col min="15114" max="15114" width="26.42578125" style="4" customWidth="1"/>
    <col min="15115" max="15360" width="9.140625" style="4"/>
    <col min="15361" max="15361" width="16.42578125" style="4" customWidth="1"/>
    <col min="15362" max="15362" width="98.5703125" style="4" customWidth="1"/>
    <col min="15363" max="15363" width="26.28515625" style="4" customWidth="1"/>
    <col min="15364" max="15364" width="28.140625" style="4" customWidth="1"/>
    <col min="15365" max="15365" width="0" style="4" hidden="1" customWidth="1"/>
    <col min="15366" max="15366" width="16.42578125" style="4" customWidth="1"/>
    <col min="15367" max="15367" width="24.28515625" style="4" customWidth="1"/>
    <col min="15368" max="15368" width="23.7109375" style="4" customWidth="1"/>
    <col min="15369" max="15369" width="18.140625" style="4" customWidth="1"/>
    <col min="15370" max="15370" width="26.42578125" style="4" customWidth="1"/>
    <col min="15371" max="15616" width="9.140625" style="4"/>
    <col min="15617" max="15617" width="16.42578125" style="4" customWidth="1"/>
    <col min="15618" max="15618" width="98.5703125" style="4" customWidth="1"/>
    <col min="15619" max="15619" width="26.28515625" style="4" customWidth="1"/>
    <col min="15620" max="15620" width="28.140625" style="4" customWidth="1"/>
    <col min="15621" max="15621" width="0" style="4" hidden="1" customWidth="1"/>
    <col min="15622" max="15622" width="16.42578125" style="4" customWidth="1"/>
    <col min="15623" max="15623" width="24.28515625" style="4" customWidth="1"/>
    <col min="15624" max="15624" width="23.7109375" style="4" customWidth="1"/>
    <col min="15625" max="15625" width="18.140625" style="4" customWidth="1"/>
    <col min="15626" max="15626" width="26.42578125" style="4" customWidth="1"/>
    <col min="15627" max="15872" width="9.140625" style="4"/>
    <col min="15873" max="15873" width="16.42578125" style="4" customWidth="1"/>
    <col min="15874" max="15874" width="98.5703125" style="4" customWidth="1"/>
    <col min="15875" max="15875" width="26.28515625" style="4" customWidth="1"/>
    <col min="15876" max="15876" width="28.140625" style="4" customWidth="1"/>
    <col min="15877" max="15877" width="0" style="4" hidden="1" customWidth="1"/>
    <col min="15878" max="15878" width="16.42578125" style="4" customWidth="1"/>
    <col min="15879" max="15879" width="24.28515625" style="4" customWidth="1"/>
    <col min="15880" max="15880" width="23.7109375" style="4" customWidth="1"/>
    <col min="15881" max="15881" width="18.140625" style="4" customWidth="1"/>
    <col min="15882" max="15882" width="26.42578125" style="4" customWidth="1"/>
    <col min="15883" max="16128" width="9.140625" style="4"/>
    <col min="16129" max="16129" width="16.42578125" style="4" customWidth="1"/>
    <col min="16130" max="16130" width="98.5703125" style="4" customWidth="1"/>
    <col min="16131" max="16131" width="26.28515625" style="4" customWidth="1"/>
    <col min="16132" max="16132" width="28.140625" style="4" customWidth="1"/>
    <col min="16133" max="16133" width="0" style="4" hidden="1" customWidth="1"/>
    <col min="16134" max="16134" width="16.42578125" style="4" customWidth="1"/>
    <col min="16135" max="16135" width="24.28515625" style="4" customWidth="1"/>
    <col min="16136" max="16136" width="23.7109375" style="4" customWidth="1"/>
    <col min="16137" max="16137" width="18.140625" style="4" customWidth="1"/>
    <col min="16138" max="16138" width="26.42578125" style="4" customWidth="1"/>
    <col min="16139" max="16384" width="9.140625" style="4"/>
  </cols>
  <sheetData>
    <row r="1" spans="1:10" ht="27" x14ac:dyDescent="0.25">
      <c r="A1" s="137"/>
      <c r="B1" s="137"/>
      <c r="C1" s="138" t="s">
        <v>0</v>
      </c>
      <c r="D1" s="138"/>
      <c r="E1" s="138"/>
      <c r="F1" s="138"/>
      <c r="G1" s="138"/>
      <c r="H1" s="138"/>
      <c r="I1" s="138"/>
      <c r="J1" s="138"/>
    </row>
    <row r="2" spans="1:10" ht="27" x14ac:dyDescent="0.25">
      <c r="A2" s="137"/>
      <c r="B2" s="137"/>
      <c r="C2" s="138" t="s">
        <v>1</v>
      </c>
      <c r="D2" s="138"/>
      <c r="E2" s="138"/>
      <c r="F2" s="138"/>
      <c r="G2" s="138"/>
      <c r="H2" s="138"/>
      <c r="I2" s="138"/>
      <c r="J2" s="138"/>
    </row>
    <row r="3" spans="1:10" ht="42" customHeight="1" x14ac:dyDescent="0.25">
      <c r="A3" s="137"/>
      <c r="B3" s="137"/>
      <c r="C3" s="138" t="s">
        <v>125</v>
      </c>
      <c r="D3" s="138"/>
      <c r="E3" s="138"/>
      <c r="F3" s="138"/>
      <c r="G3" s="138"/>
      <c r="H3" s="138"/>
      <c r="I3" s="138"/>
      <c r="J3" s="138"/>
    </row>
    <row r="4" spans="1:10" ht="42" customHeight="1" x14ac:dyDescent="0.25">
      <c r="A4" s="86"/>
      <c r="B4" s="86"/>
      <c r="C4" s="87"/>
      <c r="D4" s="87"/>
      <c r="E4" s="87"/>
      <c r="F4" s="87"/>
      <c r="G4" s="87"/>
      <c r="H4" s="87"/>
      <c r="I4" s="87"/>
      <c r="J4" s="87"/>
    </row>
    <row r="5" spans="1:10" ht="43.5" customHeight="1" x14ac:dyDescent="0.25">
      <c r="A5" s="139" t="s">
        <v>139</v>
      </c>
      <c r="B5" s="139"/>
      <c r="C5" s="139"/>
      <c r="D5" s="139"/>
      <c r="E5" s="139"/>
      <c r="F5" s="139"/>
      <c r="G5" s="139"/>
      <c r="H5" s="139"/>
      <c r="I5" s="139"/>
      <c r="J5" s="139"/>
    </row>
    <row r="6" spans="1:10" ht="27.75" thickBot="1" x14ac:dyDescent="0.3">
      <c r="A6" s="88"/>
      <c r="B6" s="88"/>
      <c r="C6" s="88"/>
      <c r="D6" s="88"/>
      <c r="E6" s="88"/>
      <c r="F6" s="88"/>
      <c r="G6" s="89"/>
      <c r="H6" s="88"/>
      <c r="I6" s="79" t="s">
        <v>2</v>
      </c>
      <c r="J6" s="88"/>
    </row>
    <row r="7" spans="1:10" ht="23.25" customHeight="1" x14ac:dyDescent="0.25">
      <c r="A7" s="140" t="s">
        <v>3</v>
      </c>
      <c r="B7" s="142" t="s">
        <v>4</v>
      </c>
      <c r="C7" s="144" t="s">
        <v>5</v>
      </c>
      <c r="D7" s="144"/>
      <c r="E7" s="144"/>
      <c r="F7" s="144"/>
      <c r="G7" s="145" t="s">
        <v>6</v>
      </c>
      <c r="H7" s="145"/>
      <c r="I7" s="145"/>
      <c r="J7" s="90"/>
    </row>
    <row r="8" spans="1:10" ht="165.75" customHeight="1" x14ac:dyDescent="0.25">
      <c r="A8" s="141"/>
      <c r="B8" s="143"/>
      <c r="C8" s="125" t="s">
        <v>7</v>
      </c>
      <c r="D8" s="125" t="s">
        <v>8</v>
      </c>
      <c r="E8" s="125" t="s">
        <v>9</v>
      </c>
      <c r="F8" s="125" t="s">
        <v>109</v>
      </c>
      <c r="G8" s="125" t="s">
        <v>11</v>
      </c>
      <c r="H8" s="125" t="s">
        <v>12</v>
      </c>
      <c r="I8" s="125" t="s">
        <v>110</v>
      </c>
      <c r="J8" s="91" t="s">
        <v>14</v>
      </c>
    </row>
    <row r="9" spans="1:10" s="17" customFormat="1" ht="63" customHeight="1" x14ac:dyDescent="0.25">
      <c r="A9" s="92">
        <v>10000000</v>
      </c>
      <c r="B9" s="93" t="s">
        <v>15</v>
      </c>
      <c r="C9" s="94">
        <f>SUM(,C12,C16,C17,,C18)</f>
        <v>2243100</v>
      </c>
      <c r="D9" s="94">
        <f>SUM(D11,D12,D16,D17)</f>
        <v>2585941.9299999997</v>
      </c>
      <c r="E9" s="94">
        <f t="shared" ref="E9:J9" si="0">SUM(E11,E12,E16,E17)</f>
        <v>168.4</v>
      </c>
      <c r="F9" s="96">
        <f t="shared" ref="F9" si="1">D9/C9*100</f>
        <v>115.28429093665015</v>
      </c>
      <c r="G9" s="94"/>
      <c r="H9" s="94"/>
      <c r="I9" s="94"/>
      <c r="J9" s="97">
        <f t="shared" si="0"/>
        <v>2585941.9299999997</v>
      </c>
    </row>
    <row r="10" spans="1:10" s="19" customFormat="1" ht="1.5" customHeight="1" x14ac:dyDescent="0.25">
      <c r="A10" s="100" t="s">
        <v>19</v>
      </c>
      <c r="B10" s="98" t="s">
        <v>20</v>
      </c>
      <c r="C10" s="101" t="e">
        <f>SUM(#REF!)</f>
        <v>#REF!</v>
      </c>
      <c r="D10" s="101" t="e">
        <f>SUM(#REF!)</f>
        <v>#REF!</v>
      </c>
      <c r="E10" s="95" t="e">
        <f>SUM(#REF!)</f>
        <v>#REF!</v>
      </c>
      <c r="F10" s="96" t="e">
        <f>D10/C10*100</f>
        <v>#REF!</v>
      </c>
      <c r="G10" s="94" t="e">
        <f>SUM(#REF!)</f>
        <v>#REF!</v>
      </c>
      <c r="H10" s="94" t="e">
        <f>SUM(#REF!)</f>
        <v>#REF!</v>
      </c>
      <c r="I10" s="96" t="e">
        <f>H10/G10*100</f>
        <v>#REF!</v>
      </c>
      <c r="J10" s="97" t="e">
        <f t="shared" ref="J10:J29" si="2">SUM(D10,H10)</f>
        <v>#REF!</v>
      </c>
    </row>
    <row r="11" spans="1:10" ht="54" x14ac:dyDescent="0.25">
      <c r="A11" s="100" t="s">
        <v>121</v>
      </c>
      <c r="B11" s="98" t="s">
        <v>26</v>
      </c>
      <c r="C11" s="94"/>
      <c r="D11" s="94">
        <v>11982.71</v>
      </c>
      <c r="E11" s="99"/>
      <c r="F11" s="96"/>
      <c r="G11" s="94"/>
      <c r="H11" s="94"/>
      <c r="I11" s="96"/>
      <c r="J11" s="97">
        <f t="shared" si="2"/>
        <v>11982.71</v>
      </c>
    </row>
    <row r="12" spans="1:10" ht="48" customHeight="1" x14ac:dyDescent="0.25">
      <c r="A12" s="100" t="s">
        <v>27</v>
      </c>
      <c r="B12" s="102" t="s">
        <v>28</v>
      </c>
      <c r="C12" s="94">
        <f>SUM(C13:C15)</f>
        <v>1289200</v>
      </c>
      <c r="D12" s="94">
        <f>SUM(D13:D15)</f>
        <v>1637626.53</v>
      </c>
      <c r="E12" s="99">
        <v>168.4</v>
      </c>
      <c r="F12" s="96">
        <f t="shared" ref="F12:F17" si="3">D12/C12*100</f>
        <v>127.02656919019549</v>
      </c>
      <c r="G12" s="94"/>
      <c r="H12" s="94"/>
      <c r="I12" s="96"/>
      <c r="J12" s="97">
        <f t="shared" si="2"/>
        <v>1637626.53</v>
      </c>
    </row>
    <row r="13" spans="1:10" ht="54" x14ac:dyDescent="0.25">
      <c r="A13" s="92" t="s">
        <v>29</v>
      </c>
      <c r="B13" s="98" t="s">
        <v>30</v>
      </c>
      <c r="C13" s="94">
        <v>4100</v>
      </c>
      <c r="D13" s="94">
        <v>5053.75</v>
      </c>
      <c r="E13" s="99"/>
      <c r="F13" s="96">
        <f t="shared" si="3"/>
        <v>123.26219512195122</v>
      </c>
      <c r="G13" s="94"/>
      <c r="H13" s="94"/>
      <c r="I13" s="96"/>
      <c r="J13" s="97">
        <f t="shared" si="2"/>
        <v>5053.75</v>
      </c>
    </row>
    <row r="14" spans="1:10" ht="54" x14ac:dyDescent="0.25">
      <c r="A14" s="92" t="s">
        <v>31</v>
      </c>
      <c r="B14" s="98" t="s">
        <v>32</v>
      </c>
      <c r="C14" s="94">
        <v>595700</v>
      </c>
      <c r="D14" s="94">
        <v>823485.4</v>
      </c>
      <c r="E14" s="99"/>
      <c r="F14" s="96">
        <f t="shared" si="3"/>
        <v>138.23827429914385</v>
      </c>
      <c r="G14" s="94"/>
      <c r="H14" s="94"/>
      <c r="I14" s="96"/>
      <c r="J14" s="97">
        <f t="shared" si="2"/>
        <v>823485.4</v>
      </c>
    </row>
    <row r="15" spans="1:10" ht="54" x14ac:dyDescent="0.25">
      <c r="A15" s="92" t="s">
        <v>111</v>
      </c>
      <c r="B15" s="98" t="s">
        <v>38</v>
      </c>
      <c r="C15" s="94">
        <v>689400</v>
      </c>
      <c r="D15" s="94">
        <v>809087.38</v>
      </c>
      <c r="E15" s="99"/>
      <c r="F15" s="96">
        <f t="shared" si="3"/>
        <v>117.36109370467074</v>
      </c>
      <c r="G15" s="94"/>
      <c r="H15" s="94"/>
      <c r="I15" s="96"/>
      <c r="J15" s="97">
        <f t="shared" si="2"/>
        <v>809087.38</v>
      </c>
    </row>
    <row r="16" spans="1:10" ht="81" x14ac:dyDescent="0.25">
      <c r="A16" s="92">
        <v>14040000</v>
      </c>
      <c r="B16" s="103" t="s">
        <v>41</v>
      </c>
      <c r="C16" s="94">
        <v>12900</v>
      </c>
      <c r="D16" s="94">
        <v>16184.38</v>
      </c>
      <c r="E16" s="99"/>
      <c r="F16" s="96">
        <f t="shared" si="3"/>
        <v>125.46031007751937</v>
      </c>
      <c r="G16" s="94"/>
      <c r="H16" s="94"/>
      <c r="I16" s="96"/>
      <c r="J16" s="97">
        <f t="shared" si="2"/>
        <v>16184.38</v>
      </c>
    </row>
    <row r="17" spans="1:10" ht="54" x14ac:dyDescent="0.25">
      <c r="A17" s="92" t="s">
        <v>42</v>
      </c>
      <c r="B17" s="103" t="s">
        <v>43</v>
      </c>
      <c r="C17" s="94">
        <v>941000</v>
      </c>
      <c r="D17" s="94">
        <v>920148.31</v>
      </c>
      <c r="E17" s="99"/>
      <c r="F17" s="96">
        <f t="shared" si="3"/>
        <v>97.784092454835289</v>
      </c>
      <c r="G17" s="94"/>
      <c r="H17" s="94"/>
      <c r="I17" s="96"/>
      <c r="J17" s="97">
        <f t="shared" si="2"/>
        <v>920148.31</v>
      </c>
    </row>
    <row r="18" spans="1:10" ht="42" customHeight="1" x14ac:dyDescent="0.25">
      <c r="A18" s="92">
        <v>19010000</v>
      </c>
      <c r="B18" s="103" t="s">
        <v>44</v>
      </c>
      <c r="C18" s="94"/>
      <c r="D18" s="94"/>
      <c r="E18" s="99"/>
      <c r="F18" s="96"/>
      <c r="G18" s="94"/>
      <c r="H18" s="94">
        <v>127.53</v>
      </c>
      <c r="I18" s="96"/>
      <c r="J18" s="97">
        <v>127.53</v>
      </c>
    </row>
    <row r="19" spans="1:10" s="17" customFormat="1" ht="45.75" customHeight="1" x14ac:dyDescent="0.25">
      <c r="A19" s="100" t="s">
        <v>45</v>
      </c>
      <c r="B19" s="93" t="s">
        <v>46</v>
      </c>
      <c r="C19" s="94">
        <f>SUM(C20)</f>
        <v>800</v>
      </c>
      <c r="D19" s="94">
        <f t="shared" ref="D19:J19" si="4">SUM(D20)</f>
        <v>2547.8900000000003</v>
      </c>
      <c r="E19" s="94">
        <f t="shared" si="4"/>
        <v>98.9</v>
      </c>
      <c r="F19" s="94">
        <f t="shared" si="4"/>
        <v>318.48625000000004</v>
      </c>
      <c r="G19" s="94"/>
      <c r="H19" s="94"/>
      <c r="I19" s="94"/>
      <c r="J19" s="97">
        <f t="shared" si="4"/>
        <v>2547.8900000000003</v>
      </c>
    </row>
    <row r="20" spans="1:10" s="19" customFormat="1" ht="61.5" customHeight="1" x14ac:dyDescent="0.25">
      <c r="A20" s="100" t="s">
        <v>59</v>
      </c>
      <c r="B20" s="98" t="s">
        <v>60</v>
      </c>
      <c r="C20" s="94">
        <f>SUM(C21:C22)</f>
        <v>800</v>
      </c>
      <c r="D20" s="94">
        <f>SUM(D21:D22)</f>
        <v>2547.8900000000003</v>
      </c>
      <c r="E20" s="95">
        <v>98.9</v>
      </c>
      <c r="F20" s="96">
        <f>D20/C20*100</f>
        <v>318.48625000000004</v>
      </c>
      <c r="G20" s="94"/>
      <c r="H20" s="94"/>
      <c r="I20" s="96"/>
      <c r="J20" s="97">
        <f t="shared" si="2"/>
        <v>2547.8900000000003</v>
      </c>
    </row>
    <row r="21" spans="1:10" s="19" customFormat="1" ht="57.75" customHeight="1" x14ac:dyDescent="0.25">
      <c r="A21" s="100" t="s">
        <v>61</v>
      </c>
      <c r="B21" s="98" t="s">
        <v>62</v>
      </c>
      <c r="C21" s="94">
        <v>800</v>
      </c>
      <c r="D21" s="94">
        <v>2534.8000000000002</v>
      </c>
      <c r="E21" s="95"/>
      <c r="F21" s="96">
        <f>D21/C21*100</f>
        <v>316.85000000000002</v>
      </c>
      <c r="G21" s="94"/>
      <c r="H21" s="94"/>
      <c r="I21" s="96"/>
      <c r="J21" s="97">
        <f t="shared" si="2"/>
        <v>2534.8000000000002</v>
      </c>
    </row>
    <row r="22" spans="1:10" ht="27" x14ac:dyDescent="0.25">
      <c r="A22" s="100" t="s">
        <v>65</v>
      </c>
      <c r="B22" s="98" t="s">
        <v>66</v>
      </c>
      <c r="C22" s="94">
        <v>0</v>
      </c>
      <c r="D22" s="94">
        <v>13.09</v>
      </c>
      <c r="E22" s="99">
        <v>85</v>
      </c>
      <c r="F22" s="96">
        <v>0</v>
      </c>
      <c r="G22" s="94"/>
      <c r="H22" s="94"/>
      <c r="I22" s="96"/>
      <c r="J22" s="97">
        <f t="shared" si="2"/>
        <v>13.09</v>
      </c>
    </row>
    <row r="23" spans="1:10" ht="54" x14ac:dyDescent="0.25">
      <c r="A23" s="100" t="s">
        <v>74</v>
      </c>
      <c r="B23" s="98" t="s">
        <v>75</v>
      </c>
      <c r="C23" s="94"/>
      <c r="D23" s="94"/>
      <c r="E23" s="99"/>
      <c r="F23" s="96"/>
      <c r="G23" s="94">
        <v>21200</v>
      </c>
      <c r="H23" s="94">
        <v>23177.72</v>
      </c>
      <c r="I23" s="96">
        <f>H23/G23*100</f>
        <v>109.32886792452831</v>
      </c>
      <c r="J23" s="97">
        <f t="shared" si="2"/>
        <v>23177.72</v>
      </c>
    </row>
    <row r="24" spans="1:10" s="17" customFormat="1" ht="49.5" customHeight="1" x14ac:dyDescent="0.25">
      <c r="A24" s="100"/>
      <c r="B24" s="98" t="s">
        <v>82</v>
      </c>
      <c r="C24" s="104">
        <f>SUM(C9,C19)</f>
        <v>2243900</v>
      </c>
      <c r="D24" s="104">
        <f>SUM(D9,D19)</f>
        <v>2588489.8199999998</v>
      </c>
      <c r="E24" s="104">
        <f>SUM(E9,E19)</f>
        <v>267.3</v>
      </c>
      <c r="F24" s="96">
        <f>D24/C24*100</f>
        <v>115.35673693123579</v>
      </c>
      <c r="G24" s="104">
        <f>SUM(G23)</f>
        <v>21200</v>
      </c>
      <c r="H24" s="104">
        <f>SUM(H23,H18)</f>
        <v>23305.25</v>
      </c>
      <c r="I24" s="96">
        <f>H24/G24*100</f>
        <v>109.93042452830188</v>
      </c>
      <c r="J24" s="97">
        <f t="shared" si="2"/>
        <v>2611795.0699999998</v>
      </c>
    </row>
    <row r="25" spans="1:10" s="17" customFormat="1" ht="38.25" customHeight="1" x14ac:dyDescent="0.25">
      <c r="A25" s="100" t="s">
        <v>83</v>
      </c>
      <c r="B25" s="98" t="s">
        <v>84</v>
      </c>
      <c r="C25" s="104">
        <f>SUM(,C26)</f>
        <v>430900</v>
      </c>
      <c r="D25" s="104">
        <f t="shared" ref="D25:F25" si="5">SUM(,D26)</f>
        <v>430900</v>
      </c>
      <c r="E25" s="104">
        <f t="shared" si="5"/>
        <v>0</v>
      </c>
      <c r="F25" s="104">
        <f t="shared" si="5"/>
        <v>100</v>
      </c>
      <c r="G25" s="104"/>
      <c r="H25" s="104"/>
      <c r="I25" s="104"/>
      <c r="J25" s="97">
        <f t="shared" si="2"/>
        <v>430900</v>
      </c>
    </row>
    <row r="26" spans="1:10" s="17" customFormat="1" ht="54" x14ac:dyDescent="0.25">
      <c r="A26" s="100" t="s">
        <v>95</v>
      </c>
      <c r="B26" s="102" t="s">
        <v>96</v>
      </c>
      <c r="C26" s="105">
        <v>430900</v>
      </c>
      <c r="D26" s="105">
        <v>430900</v>
      </c>
      <c r="E26" s="106"/>
      <c r="F26" s="96">
        <f>D26/C26*100</f>
        <v>100</v>
      </c>
      <c r="G26" s="105"/>
      <c r="H26" s="105"/>
      <c r="I26" s="96"/>
      <c r="J26" s="97">
        <f t="shared" si="2"/>
        <v>430900</v>
      </c>
    </row>
    <row r="27" spans="1:10" s="17" customFormat="1" ht="2.25" hidden="1" customHeight="1" x14ac:dyDescent="0.25">
      <c r="A27" s="100" t="s">
        <v>97</v>
      </c>
      <c r="B27" s="98" t="s">
        <v>98</v>
      </c>
      <c r="C27" s="94"/>
      <c r="D27" s="94"/>
      <c r="E27" s="95"/>
      <c r="F27" s="96" t="e">
        <f>D27/C27*100</f>
        <v>#DIV/0!</v>
      </c>
      <c r="G27" s="94"/>
      <c r="H27" s="94"/>
      <c r="I27" s="96" t="e">
        <f>H27/G27*100</f>
        <v>#DIV/0!</v>
      </c>
      <c r="J27" s="97">
        <f t="shared" si="2"/>
        <v>0</v>
      </c>
    </row>
    <row r="28" spans="1:10" s="17" customFormat="1" ht="27" x14ac:dyDescent="0.25">
      <c r="A28" s="100" t="s">
        <v>105</v>
      </c>
      <c r="B28" s="98" t="s">
        <v>106</v>
      </c>
      <c r="C28" s="94">
        <v>430900</v>
      </c>
      <c r="D28" s="94">
        <v>430900</v>
      </c>
      <c r="E28" s="95">
        <v>43.4</v>
      </c>
      <c r="F28" s="96">
        <f>D28/C28*100</f>
        <v>100</v>
      </c>
      <c r="G28" s="94">
        <v>0</v>
      </c>
      <c r="H28" s="94">
        <v>0</v>
      </c>
      <c r="I28" s="96">
        <v>0</v>
      </c>
      <c r="J28" s="97">
        <f t="shared" si="2"/>
        <v>430900</v>
      </c>
    </row>
    <row r="29" spans="1:10" s="17" customFormat="1" ht="27.75" thickBot="1" x14ac:dyDescent="0.3">
      <c r="A29" s="107"/>
      <c r="B29" s="108" t="s">
        <v>107</v>
      </c>
      <c r="C29" s="109">
        <f>SUM(C24+C25)</f>
        <v>2674800</v>
      </c>
      <c r="D29" s="109">
        <f>SUM(D24+D25)</f>
        <v>3019389.82</v>
      </c>
      <c r="E29" s="110">
        <v>93.8</v>
      </c>
      <c r="F29" s="111">
        <f>D29/C29*100</f>
        <v>112.88282563182293</v>
      </c>
      <c r="G29" s="109">
        <f>SUM(G24,G25)</f>
        <v>21200</v>
      </c>
      <c r="H29" s="109">
        <f>SUM(H24,H25)</f>
        <v>23305.25</v>
      </c>
      <c r="I29" s="111">
        <f>H29/G29*100</f>
        <v>109.93042452830188</v>
      </c>
      <c r="J29" s="126">
        <f t="shared" si="2"/>
        <v>3042695.07</v>
      </c>
    </row>
    <row r="30" spans="1:10" s="17" customFormat="1" ht="90.75" customHeight="1" x14ac:dyDescent="0.25">
      <c r="A30" s="112"/>
      <c r="B30" s="113"/>
      <c r="C30" s="114"/>
      <c r="D30" s="114"/>
      <c r="E30" s="114"/>
      <c r="F30" s="115"/>
      <c r="G30" s="114"/>
      <c r="H30" s="114"/>
      <c r="I30" s="115"/>
      <c r="J30" s="114"/>
    </row>
    <row r="31" spans="1:10" s="17" customFormat="1" ht="18" hidden="1" customHeight="1" x14ac:dyDescent="0.25">
      <c r="A31" s="112"/>
      <c r="B31" s="113"/>
      <c r="C31" s="114"/>
      <c r="D31" s="114"/>
      <c r="E31" s="114"/>
      <c r="F31" s="114"/>
      <c r="G31" s="114"/>
      <c r="H31" s="114"/>
      <c r="I31" s="114"/>
      <c r="J31" s="114"/>
    </row>
    <row r="32" spans="1:10" ht="27" hidden="1" x14ac:dyDescent="0.25">
      <c r="A32" s="79"/>
      <c r="B32" s="79"/>
      <c r="C32" s="79" t="s">
        <v>108</v>
      </c>
      <c r="D32" s="79"/>
      <c r="E32" s="79"/>
      <c r="F32" s="79"/>
      <c r="G32" s="79"/>
      <c r="H32" s="79"/>
      <c r="I32" s="79"/>
      <c r="J32" s="79"/>
    </row>
    <row r="33" spans="1:10" ht="33.75" x14ac:dyDescent="0.5">
      <c r="A33" s="79"/>
      <c r="B33" s="122" t="s">
        <v>143</v>
      </c>
      <c r="C33" s="123"/>
      <c r="D33" s="123"/>
      <c r="E33" s="123"/>
      <c r="F33" s="123"/>
      <c r="G33" s="123"/>
      <c r="H33" s="123"/>
      <c r="I33" s="124"/>
      <c r="J33" s="124"/>
    </row>
    <row r="34" spans="1:10" ht="87" customHeight="1" x14ac:dyDescent="0.5">
      <c r="A34" s="79"/>
      <c r="B34" s="122"/>
      <c r="C34" s="123"/>
      <c r="D34" s="123"/>
      <c r="E34" s="123"/>
      <c r="F34" s="123"/>
      <c r="G34" s="123"/>
      <c r="H34" s="123"/>
      <c r="I34" s="124"/>
      <c r="J34" s="124"/>
    </row>
    <row r="35" spans="1:10" ht="33.75" x14ac:dyDescent="0.5">
      <c r="A35" s="79"/>
      <c r="B35" s="122" t="s">
        <v>160</v>
      </c>
      <c r="C35" s="123"/>
      <c r="D35" s="123"/>
      <c r="E35" s="123"/>
      <c r="F35" s="123"/>
      <c r="G35" s="123"/>
      <c r="H35" s="123"/>
      <c r="I35" s="124"/>
      <c r="J35" s="124"/>
    </row>
    <row r="36" spans="1:10" ht="20.2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</row>
    <row r="37" spans="1:10" ht="23.25" customHeight="1" x14ac:dyDescent="0.25">
      <c r="A37" s="1"/>
      <c r="B37" s="136"/>
      <c r="C37" s="136"/>
      <c r="D37" s="136"/>
      <c r="E37" s="136"/>
      <c r="F37" s="136"/>
      <c r="G37" s="136"/>
      <c r="H37" s="136"/>
      <c r="I37" s="136"/>
      <c r="J37" s="136"/>
    </row>
    <row r="38" spans="1:10" ht="20.25" x14ac:dyDescent="0.25">
      <c r="A38" s="43"/>
      <c r="B38" s="44"/>
      <c r="C38" s="44"/>
      <c r="D38" s="45"/>
      <c r="E38" s="46"/>
      <c r="F38" s="46"/>
      <c r="G38" s="43"/>
      <c r="H38" s="47"/>
      <c r="I38" s="47"/>
      <c r="J38" s="43"/>
    </row>
    <row r="39" spans="1:10" x14ac:dyDescent="0.25">
      <c r="B39" s="49"/>
      <c r="C39" s="50"/>
      <c r="D39" s="49"/>
      <c r="G39" s="51"/>
    </row>
  </sheetData>
  <mergeCells count="12">
    <mergeCell ref="A1:B1"/>
    <mergeCell ref="C1:J1"/>
    <mergeCell ref="A2:B2"/>
    <mergeCell ref="C2:J2"/>
    <mergeCell ref="B37:J37"/>
    <mergeCell ref="A3:B3"/>
    <mergeCell ref="C3:J3"/>
    <mergeCell ref="A5:J5"/>
    <mergeCell ref="A7:A8"/>
    <mergeCell ref="B7:B8"/>
    <mergeCell ref="C7:F7"/>
    <mergeCell ref="G7:I7"/>
  </mergeCells>
  <hyperlinks>
    <hyperlink ref="B16" location="_ftn1" display="_ftn1"/>
    <hyperlink ref="B28" location="_ftn1" display="_ftn1"/>
    <hyperlink ref="B29" location="_ftn1" display="_ftn1"/>
    <hyperlink ref="B21" location="_ftn1" display="_ftn1"/>
    <hyperlink ref="B20" location="_ftn1" display="_ftn1"/>
  </hyperlinks>
  <pageMargins left="0.70866141732283472" right="0.70866141732283472" top="0.74803149606299213" bottom="0.74803149606299213" header="0.31496062992125984" footer="0.31496062992125984"/>
  <pageSetup paperSize="9" scale="3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0" zoomScale="55" zoomScaleNormal="55" workbookViewId="0">
      <selection activeCell="B33" sqref="B33"/>
    </sheetView>
  </sheetViews>
  <sheetFormatPr defaultRowHeight="15" x14ac:dyDescent="0.25"/>
  <cols>
    <col min="1" max="1" width="16.42578125" customWidth="1"/>
    <col min="2" max="2" width="98.5703125" customWidth="1"/>
    <col min="3" max="3" width="26.28515625" customWidth="1"/>
    <col min="4" max="4" width="28.140625" customWidth="1"/>
    <col min="5" max="5" width="0" hidden="1" customWidth="1"/>
    <col min="6" max="6" width="20.5703125" customWidth="1"/>
    <col min="7" max="7" width="24.28515625" customWidth="1"/>
    <col min="8" max="8" width="23.7109375" customWidth="1"/>
    <col min="9" max="9" width="18.140625" customWidth="1"/>
    <col min="10" max="10" width="26.42578125" customWidth="1"/>
  </cols>
  <sheetData>
    <row r="1" spans="1:10" ht="20.25" x14ac:dyDescent="0.25">
      <c r="A1" s="134"/>
      <c r="B1" s="134"/>
      <c r="C1" s="135" t="s">
        <v>0</v>
      </c>
      <c r="D1" s="135"/>
      <c r="E1" s="135"/>
      <c r="F1" s="135"/>
      <c r="G1" s="135"/>
      <c r="H1" s="135"/>
      <c r="I1" s="135"/>
      <c r="J1" s="135"/>
    </row>
    <row r="2" spans="1:10" ht="20.25" x14ac:dyDescent="0.25">
      <c r="A2" s="134"/>
      <c r="B2" s="134"/>
      <c r="C2" s="135" t="s">
        <v>1</v>
      </c>
      <c r="D2" s="135"/>
      <c r="E2" s="135"/>
      <c r="F2" s="135"/>
      <c r="G2" s="135"/>
      <c r="H2" s="135"/>
      <c r="I2" s="135"/>
      <c r="J2" s="135"/>
    </row>
    <row r="3" spans="1:10" ht="20.25" x14ac:dyDescent="0.25">
      <c r="A3" s="134"/>
      <c r="B3" s="134"/>
      <c r="C3" s="135" t="s">
        <v>126</v>
      </c>
      <c r="D3" s="135"/>
      <c r="E3" s="135"/>
      <c r="F3" s="135"/>
      <c r="G3" s="135"/>
      <c r="H3" s="135"/>
      <c r="I3" s="135"/>
      <c r="J3" s="135"/>
    </row>
    <row r="4" spans="1:10" ht="20.25" x14ac:dyDescent="0.25">
      <c r="A4" s="73"/>
      <c r="B4" s="73"/>
      <c r="C4" s="74"/>
      <c r="D4" s="74"/>
      <c r="E4" s="74"/>
      <c r="F4" s="74"/>
      <c r="G4" s="74"/>
      <c r="H4" s="74"/>
      <c r="I4" s="74"/>
      <c r="J4" s="74"/>
    </row>
    <row r="5" spans="1:10" ht="20.25" x14ac:dyDescent="0.25">
      <c r="A5" s="127" t="s">
        <v>140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ht="21" thickBot="1" x14ac:dyDescent="0.3">
      <c r="A6" s="5"/>
      <c r="B6" s="5"/>
      <c r="C6" s="5"/>
      <c r="D6" s="5"/>
      <c r="E6" s="5"/>
      <c r="F6" s="5"/>
      <c r="G6" s="6"/>
      <c r="H6" s="5"/>
      <c r="I6" s="7" t="s">
        <v>2</v>
      </c>
      <c r="J6" s="5"/>
    </row>
    <row r="7" spans="1:10" ht="20.25" x14ac:dyDescent="0.25">
      <c r="A7" s="128" t="s">
        <v>3</v>
      </c>
      <c r="B7" s="130" t="s">
        <v>4</v>
      </c>
      <c r="C7" s="132" t="s">
        <v>5</v>
      </c>
      <c r="D7" s="132"/>
      <c r="E7" s="132"/>
      <c r="F7" s="132"/>
      <c r="G7" s="133" t="s">
        <v>6</v>
      </c>
      <c r="H7" s="133"/>
      <c r="I7" s="133"/>
      <c r="J7" s="8"/>
    </row>
    <row r="8" spans="1:10" ht="222.75" x14ac:dyDescent="0.25">
      <c r="A8" s="129"/>
      <c r="B8" s="131"/>
      <c r="C8" s="60" t="s">
        <v>7</v>
      </c>
      <c r="D8" s="60" t="s">
        <v>8</v>
      </c>
      <c r="E8" s="60" t="s">
        <v>9</v>
      </c>
      <c r="F8" s="60" t="s">
        <v>127</v>
      </c>
      <c r="G8" s="60" t="s">
        <v>11</v>
      </c>
      <c r="H8" s="60" t="s">
        <v>12</v>
      </c>
      <c r="I8" s="60" t="s">
        <v>13</v>
      </c>
      <c r="J8" s="10" t="s">
        <v>14</v>
      </c>
    </row>
    <row r="9" spans="1:10" ht="20.25" x14ac:dyDescent="0.25">
      <c r="A9" s="11">
        <v>10000000</v>
      </c>
      <c r="B9" s="12" t="s">
        <v>15</v>
      </c>
      <c r="C9" s="13">
        <f>SUM(C11,C16,C15,,C10)</f>
        <v>1082900</v>
      </c>
      <c r="D9" s="13">
        <f t="shared" ref="D9:J9" si="0">SUM(D11,D16,D15,,D10)</f>
        <v>1524865.3900000001</v>
      </c>
      <c r="E9" s="13">
        <f t="shared" si="0"/>
        <v>168.4</v>
      </c>
      <c r="F9" s="15">
        <f t="shared" ref="F9:F13" si="1">D9/C9*100</f>
        <v>140.81313048296244</v>
      </c>
      <c r="G9" s="13"/>
      <c r="H9" s="13"/>
      <c r="I9" s="13"/>
      <c r="J9" s="16">
        <f t="shared" si="0"/>
        <v>1524865.3900000001</v>
      </c>
    </row>
    <row r="10" spans="1:10" ht="20.25" x14ac:dyDescent="0.25">
      <c r="A10" s="21" t="s">
        <v>112</v>
      </c>
      <c r="B10" s="18" t="s">
        <v>26</v>
      </c>
      <c r="C10" s="13">
        <v>40000</v>
      </c>
      <c r="D10" s="13">
        <v>95282</v>
      </c>
      <c r="E10" s="20"/>
      <c r="F10" s="15">
        <f t="shared" si="1"/>
        <v>238.20500000000001</v>
      </c>
      <c r="G10" s="13"/>
      <c r="H10" s="13"/>
      <c r="I10" s="15"/>
      <c r="J10" s="16">
        <f t="shared" ref="J10:J28" si="2">SUM(D10,H10)</f>
        <v>95282</v>
      </c>
    </row>
    <row r="11" spans="1:10" ht="20.25" x14ac:dyDescent="0.25">
      <c r="A11" s="21" t="s">
        <v>27</v>
      </c>
      <c r="B11" s="23" t="s">
        <v>28</v>
      </c>
      <c r="C11" s="13">
        <f>SUM(C12:C14)</f>
        <v>1036100</v>
      </c>
      <c r="D11" s="13">
        <f>SUM(D12:D14)</f>
        <v>1426011.3900000001</v>
      </c>
      <c r="E11" s="20">
        <v>168.4</v>
      </c>
      <c r="F11" s="15">
        <f t="shared" si="1"/>
        <v>137.63260206543771</v>
      </c>
      <c r="G11" s="13"/>
      <c r="H11" s="13"/>
      <c r="I11" s="15"/>
      <c r="J11" s="16">
        <f t="shared" si="2"/>
        <v>1426011.3900000001</v>
      </c>
    </row>
    <row r="12" spans="1:10" ht="40.5" x14ac:dyDescent="0.25">
      <c r="A12" s="11" t="s">
        <v>29</v>
      </c>
      <c r="B12" s="18" t="s">
        <v>30</v>
      </c>
      <c r="C12" s="13">
        <v>6500</v>
      </c>
      <c r="D12" s="13">
        <f>4075.75+1999+26535.9</f>
        <v>32610.65</v>
      </c>
      <c r="E12" s="20"/>
      <c r="F12" s="15">
        <f t="shared" si="1"/>
        <v>501.70230769230767</v>
      </c>
      <c r="G12" s="13"/>
      <c r="H12" s="13"/>
      <c r="I12" s="15"/>
      <c r="J12" s="16">
        <f t="shared" si="2"/>
        <v>32610.65</v>
      </c>
    </row>
    <row r="13" spans="1:10" ht="40.5" x14ac:dyDescent="0.25">
      <c r="A13" s="11" t="s">
        <v>31</v>
      </c>
      <c r="B13" s="18" t="s">
        <v>32</v>
      </c>
      <c r="C13" s="13">
        <v>451300</v>
      </c>
      <c r="D13" s="13">
        <f>15822.56+316274.78+15762.34+84150.37</f>
        <v>432010.05000000005</v>
      </c>
      <c r="E13" s="20"/>
      <c r="F13" s="15">
        <f t="shared" si="1"/>
        <v>95.725692444050537</v>
      </c>
      <c r="G13" s="13"/>
      <c r="H13" s="13"/>
      <c r="I13" s="15"/>
      <c r="J13" s="16">
        <f t="shared" si="2"/>
        <v>432010.05000000005</v>
      </c>
    </row>
    <row r="14" spans="1:10" ht="40.5" x14ac:dyDescent="0.25">
      <c r="A14" s="11" t="s">
        <v>111</v>
      </c>
      <c r="B14" s="18" t="s">
        <v>38</v>
      </c>
      <c r="C14" s="13">
        <v>578300</v>
      </c>
      <c r="D14" s="13">
        <f>497371.67+264522.42+199496.6</f>
        <v>961390.69</v>
      </c>
      <c r="E14" s="20"/>
      <c r="F14" s="15">
        <f>D14/C14*100</f>
        <v>166.24428324399102</v>
      </c>
      <c r="G14" s="13"/>
      <c r="H14" s="13"/>
      <c r="I14" s="15"/>
      <c r="J14" s="16">
        <f t="shared" si="2"/>
        <v>961390.69</v>
      </c>
    </row>
    <row r="15" spans="1:10" ht="40.5" x14ac:dyDescent="0.25">
      <c r="A15" s="11">
        <v>16011500</v>
      </c>
      <c r="B15" s="18" t="s">
        <v>40</v>
      </c>
      <c r="C15" s="13"/>
      <c r="D15" s="13"/>
      <c r="E15" s="20"/>
      <c r="F15" s="15"/>
      <c r="G15" s="13"/>
      <c r="H15" s="13"/>
      <c r="I15" s="15"/>
      <c r="J15" s="16">
        <f t="shared" si="2"/>
        <v>0</v>
      </c>
    </row>
    <row r="16" spans="1:10" ht="40.5" x14ac:dyDescent="0.25">
      <c r="A16" s="11">
        <v>14040000</v>
      </c>
      <c r="B16" s="58" t="s">
        <v>41</v>
      </c>
      <c r="C16" s="13">
        <v>6800</v>
      </c>
      <c r="D16" s="13">
        <v>3572</v>
      </c>
      <c r="E16" s="20"/>
      <c r="F16" s="15">
        <f>D16/C16*100</f>
        <v>52.529411764705877</v>
      </c>
      <c r="G16" s="13"/>
      <c r="H16" s="13"/>
      <c r="I16" s="15"/>
      <c r="J16" s="16">
        <f t="shared" si="2"/>
        <v>3572</v>
      </c>
    </row>
    <row r="17" spans="1:10" ht="20.25" x14ac:dyDescent="0.25">
      <c r="A17" s="21" t="s">
        <v>45</v>
      </c>
      <c r="B17" s="12" t="s">
        <v>46</v>
      </c>
      <c r="C17" s="13">
        <f>SUM(C18,C23)</f>
        <v>1200</v>
      </c>
      <c r="D17" s="13">
        <f t="shared" ref="D17:J17" si="3">SUM(D18,D23)</f>
        <v>727.01999999999987</v>
      </c>
      <c r="E17" s="13">
        <f t="shared" si="3"/>
        <v>684.8</v>
      </c>
      <c r="F17" s="20">
        <v>60.6</v>
      </c>
      <c r="G17" s="13"/>
      <c r="H17" s="13"/>
      <c r="I17" s="13"/>
      <c r="J17" s="16">
        <f t="shared" si="3"/>
        <v>727.01999999999987</v>
      </c>
    </row>
    <row r="18" spans="1:10" ht="40.5" x14ac:dyDescent="0.25">
      <c r="A18" s="21" t="s">
        <v>59</v>
      </c>
      <c r="B18" s="18" t="s">
        <v>60</v>
      </c>
      <c r="C18" s="13">
        <f>SUM(C19:C21)</f>
        <v>1200</v>
      </c>
      <c r="D18" s="13">
        <f>SUM(D19:D21)</f>
        <v>723.71999999999991</v>
      </c>
      <c r="E18" s="14">
        <v>98.9</v>
      </c>
      <c r="F18" s="15">
        <f>D18/C18*100</f>
        <v>60.309999999999995</v>
      </c>
      <c r="G18" s="13"/>
      <c r="H18" s="13"/>
      <c r="I18" s="15"/>
      <c r="J18" s="16">
        <f t="shared" si="2"/>
        <v>723.71999999999991</v>
      </c>
    </row>
    <row r="19" spans="1:10" ht="20.25" x14ac:dyDescent="0.25">
      <c r="A19" s="21" t="s">
        <v>61</v>
      </c>
      <c r="B19" s="18" t="s">
        <v>62</v>
      </c>
      <c r="C19" s="13"/>
      <c r="D19" s="13"/>
      <c r="E19" s="14"/>
      <c r="F19" s="15"/>
      <c r="G19" s="13"/>
      <c r="H19" s="13"/>
      <c r="I19" s="15"/>
      <c r="J19" s="16">
        <f t="shared" si="2"/>
        <v>0</v>
      </c>
    </row>
    <row r="20" spans="1:10" ht="20.25" x14ac:dyDescent="0.25">
      <c r="A20" s="21" t="s">
        <v>63</v>
      </c>
      <c r="B20" s="18" t="s">
        <v>64</v>
      </c>
      <c r="C20" s="13"/>
      <c r="D20" s="13"/>
      <c r="E20" s="20">
        <v>98.3</v>
      </c>
      <c r="F20" s="15"/>
      <c r="G20" s="13"/>
      <c r="H20" s="13"/>
      <c r="I20" s="15"/>
      <c r="J20" s="16">
        <f t="shared" si="2"/>
        <v>0</v>
      </c>
    </row>
    <row r="21" spans="1:10" ht="20.25" x14ac:dyDescent="0.25">
      <c r="A21" s="21" t="s">
        <v>65</v>
      </c>
      <c r="B21" s="18" t="s">
        <v>66</v>
      </c>
      <c r="C21" s="13">
        <v>1200</v>
      </c>
      <c r="D21" s="13">
        <f>610.55+113.17</f>
        <v>723.71999999999991</v>
      </c>
      <c r="E21" s="20">
        <v>85</v>
      </c>
      <c r="F21" s="15">
        <f>D21/C21*100</f>
        <v>60.309999999999995</v>
      </c>
      <c r="G21" s="13"/>
      <c r="H21" s="13"/>
      <c r="I21" s="15"/>
      <c r="J21" s="16">
        <f t="shared" si="2"/>
        <v>723.71999999999991</v>
      </c>
    </row>
    <row r="22" spans="1:10" ht="40.5" x14ac:dyDescent="0.25">
      <c r="A22" s="21" t="s">
        <v>67</v>
      </c>
      <c r="B22" s="18" t="s">
        <v>68</v>
      </c>
      <c r="C22" s="13"/>
      <c r="D22" s="13"/>
      <c r="E22" s="20"/>
      <c r="F22" s="15"/>
      <c r="G22" s="13"/>
      <c r="H22" s="13"/>
      <c r="I22" s="15"/>
      <c r="J22" s="16">
        <f t="shared" si="2"/>
        <v>0</v>
      </c>
    </row>
    <row r="23" spans="1:10" ht="20.25" x14ac:dyDescent="0.25">
      <c r="A23" s="21" t="s">
        <v>69</v>
      </c>
      <c r="B23" s="18" t="s">
        <v>70</v>
      </c>
      <c r="C23" s="13"/>
      <c r="D23" s="13">
        <f>SUM(D24:D24)</f>
        <v>3.3</v>
      </c>
      <c r="E23" s="20">
        <v>585.9</v>
      </c>
      <c r="F23" s="15"/>
      <c r="G23" s="13"/>
      <c r="H23" s="13"/>
      <c r="I23" s="15"/>
      <c r="J23" s="16">
        <f t="shared" si="2"/>
        <v>3.3</v>
      </c>
    </row>
    <row r="24" spans="1:10" ht="101.25" x14ac:dyDescent="0.25">
      <c r="A24" s="11" t="s">
        <v>71</v>
      </c>
      <c r="B24" s="18" t="s">
        <v>72</v>
      </c>
      <c r="C24" s="13"/>
      <c r="D24" s="13">
        <v>3.3</v>
      </c>
      <c r="E24" s="20"/>
      <c r="F24" s="15"/>
      <c r="G24" s="13"/>
      <c r="H24" s="13"/>
      <c r="I24" s="15"/>
      <c r="J24" s="16">
        <f t="shared" si="2"/>
        <v>3.3</v>
      </c>
    </row>
    <row r="25" spans="1:10" ht="20.25" x14ac:dyDescent="0.25">
      <c r="A25" s="21" t="s">
        <v>74</v>
      </c>
      <c r="B25" s="18" t="s">
        <v>75</v>
      </c>
      <c r="C25" s="13"/>
      <c r="D25" s="13"/>
      <c r="E25" s="20"/>
      <c r="F25" s="15"/>
      <c r="G25" s="13">
        <v>850280.3</v>
      </c>
      <c r="H25" s="13">
        <v>848344.3</v>
      </c>
      <c r="I25" s="15">
        <f>H25/G25*100</f>
        <v>99.772310378118831</v>
      </c>
      <c r="J25" s="16">
        <f t="shared" si="2"/>
        <v>848344.3</v>
      </c>
    </row>
    <row r="26" spans="1:10" ht="20.25" x14ac:dyDescent="0.25">
      <c r="A26" s="21"/>
      <c r="B26" s="18" t="s">
        <v>82</v>
      </c>
      <c r="C26" s="24">
        <f>SUM(C9,C17,)</f>
        <v>1084100</v>
      </c>
      <c r="D26" s="24">
        <f t="shared" ref="D26:F26" si="4">SUM(D9,D17,)</f>
        <v>1525592.4100000001</v>
      </c>
      <c r="E26" s="24">
        <f t="shared" si="4"/>
        <v>853.19999999999993</v>
      </c>
      <c r="F26" s="116">
        <f t="shared" si="4"/>
        <v>201.41313048296243</v>
      </c>
      <c r="G26" s="24">
        <f>SUM(G25)</f>
        <v>850280.3</v>
      </c>
      <c r="H26" s="24">
        <f t="shared" ref="H26:J26" si="5">SUM(H25)</f>
        <v>848344.3</v>
      </c>
      <c r="I26" s="116">
        <f t="shared" si="5"/>
        <v>99.772310378118831</v>
      </c>
      <c r="J26" s="27">
        <f t="shared" si="5"/>
        <v>848344.3</v>
      </c>
    </row>
    <row r="27" spans="1:10" ht="20.25" x14ac:dyDescent="0.25">
      <c r="A27" s="21" t="s">
        <v>83</v>
      </c>
      <c r="B27" s="18" t="s">
        <v>84</v>
      </c>
      <c r="C27" s="24">
        <f>SUM(C28)</f>
        <v>205000</v>
      </c>
      <c r="D27" s="24">
        <f t="shared" ref="D27:J27" si="6">SUM(D28)</f>
        <v>205000</v>
      </c>
      <c r="E27" s="24">
        <f t="shared" si="6"/>
        <v>0</v>
      </c>
      <c r="F27" s="116">
        <f t="shared" si="6"/>
        <v>100</v>
      </c>
      <c r="G27" s="24"/>
      <c r="H27" s="24"/>
      <c r="I27" s="24"/>
      <c r="J27" s="27">
        <f t="shared" si="6"/>
        <v>205000</v>
      </c>
    </row>
    <row r="28" spans="1:10" ht="40.5" x14ac:dyDescent="0.25">
      <c r="A28" s="21" t="s">
        <v>95</v>
      </c>
      <c r="B28" s="23" t="s">
        <v>96</v>
      </c>
      <c r="C28" s="30">
        <f>SUM(C29:C29)</f>
        <v>205000</v>
      </c>
      <c r="D28" s="30">
        <f>SUM(D29:D29)</f>
        <v>205000</v>
      </c>
      <c r="E28" s="31"/>
      <c r="F28" s="15">
        <f>D28/C28*100</f>
        <v>100</v>
      </c>
      <c r="G28" s="30"/>
      <c r="H28" s="30"/>
      <c r="I28" s="15"/>
      <c r="J28" s="32">
        <f t="shared" si="2"/>
        <v>205000</v>
      </c>
    </row>
    <row r="29" spans="1:10" ht="20.25" x14ac:dyDescent="0.25">
      <c r="A29" s="21" t="s">
        <v>105</v>
      </c>
      <c r="B29" s="18" t="s">
        <v>106</v>
      </c>
      <c r="C29" s="13">
        <v>205000</v>
      </c>
      <c r="D29" s="13">
        <v>205000</v>
      </c>
      <c r="E29" s="14">
        <v>43.4</v>
      </c>
      <c r="F29" s="15">
        <f>D29/C29*100</f>
        <v>100</v>
      </c>
      <c r="G29" s="13"/>
      <c r="H29" s="13"/>
      <c r="I29" s="15"/>
      <c r="J29" s="16">
        <f t="shared" ref="J29:J30" si="7">SUM(D29,H29)</f>
        <v>205000</v>
      </c>
    </row>
    <row r="30" spans="1:10" ht="21" thickBot="1" x14ac:dyDescent="0.3">
      <c r="A30" s="33"/>
      <c r="B30" s="34" t="s">
        <v>107</v>
      </c>
      <c r="C30" s="35">
        <f>SUM(C26+C27)</f>
        <v>1289100</v>
      </c>
      <c r="D30" s="35">
        <f>SUM(D26+D27)</f>
        <v>1730592.4100000001</v>
      </c>
      <c r="E30" s="36">
        <v>93.8</v>
      </c>
      <c r="F30" s="37">
        <f>D30/C30*100</f>
        <v>134.2481118609883</v>
      </c>
      <c r="G30" s="35">
        <f>SUM(G26,G27)</f>
        <v>850280.3</v>
      </c>
      <c r="H30" s="35">
        <f>SUM(H26,H27)</f>
        <v>848344.3</v>
      </c>
      <c r="I30" s="37">
        <f>H30/G30*100</f>
        <v>99.772310378118831</v>
      </c>
      <c r="J30" s="38">
        <f t="shared" si="7"/>
        <v>2578936.71</v>
      </c>
    </row>
    <row r="32" spans="1:10" ht="54.75" customHeight="1" x14ac:dyDescent="0.25"/>
    <row r="33" spans="2:2" ht="27.75" x14ac:dyDescent="0.4">
      <c r="B33" s="75" t="s">
        <v>149</v>
      </c>
    </row>
    <row r="34" spans="2:2" ht="67.5" customHeight="1" x14ac:dyDescent="0.4">
      <c r="B34" s="75"/>
    </row>
    <row r="35" spans="2:2" ht="27.75" x14ac:dyDescent="0.4">
      <c r="B35" s="75" t="s">
        <v>154</v>
      </c>
    </row>
  </sheetData>
  <mergeCells count="11">
    <mergeCell ref="A5:J5"/>
    <mergeCell ref="A7:A8"/>
    <mergeCell ref="B7:B8"/>
    <mergeCell ref="C7:F7"/>
    <mergeCell ref="G7:I7"/>
    <mergeCell ref="A1:B1"/>
    <mergeCell ref="C1:J1"/>
    <mergeCell ref="A2:B2"/>
    <mergeCell ref="C2:J2"/>
    <mergeCell ref="A3:B3"/>
    <mergeCell ref="C3:J3"/>
  </mergeCells>
  <hyperlinks>
    <hyperlink ref="B16" location="_ftn1" display="_ftn1"/>
    <hyperlink ref="B29" location="_ftn1" display="_ftn1"/>
    <hyperlink ref="B30" location="_ftn1" display="_ftn1"/>
    <hyperlink ref="B19" location="_ftn1" display="_ftn1"/>
    <hyperlink ref="B18" location="_ftn1" display="_ftn1"/>
    <hyperlink ref="B20" location="_ftn1" display="_ftn1"/>
  </hyperlink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2" zoomScale="55" zoomScaleNormal="55" workbookViewId="0">
      <selection activeCell="J54" sqref="J54"/>
    </sheetView>
  </sheetViews>
  <sheetFormatPr defaultRowHeight="12.75" x14ac:dyDescent="0.25"/>
  <cols>
    <col min="1" max="1" width="16.42578125" style="48" customWidth="1"/>
    <col min="2" max="2" width="98.5703125" style="48" customWidth="1"/>
    <col min="3" max="3" width="26.28515625" style="48" customWidth="1"/>
    <col min="4" max="4" width="28.140625" style="48" customWidth="1"/>
    <col min="5" max="5" width="13" style="48" hidden="1" customWidth="1"/>
    <col min="6" max="6" width="18.7109375" style="48" customWidth="1"/>
    <col min="7" max="7" width="24.28515625" style="48" customWidth="1"/>
    <col min="8" max="8" width="23.7109375" style="48" customWidth="1"/>
    <col min="9" max="9" width="18.140625" style="48" customWidth="1"/>
    <col min="10" max="10" width="26.42578125" style="48" customWidth="1"/>
    <col min="11" max="256" width="9.140625" style="56"/>
    <col min="257" max="257" width="16.42578125" style="56" customWidth="1"/>
    <col min="258" max="258" width="98.5703125" style="56" customWidth="1"/>
    <col min="259" max="259" width="26.28515625" style="56" customWidth="1"/>
    <col min="260" max="260" width="28.140625" style="56" customWidth="1"/>
    <col min="261" max="261" width="0" style="56" hidden="1" customWidth="1"/>
    <col min="262" max="262" width="16.42578125" style="56" customWidth="1"/>
    <col min="263" max="263" width="24.28515625" style="56" customWidth="1"/>
    <col min="264" max="264" width="23.7109375" style="56" customWidth="1"/>
    <col min="265" max="265" width="18.140625" style="56" customWidth="1"/>
    <col min="266" max="266" width="26.42578125" style="56" customWidth="1"/>
    <col min="267" max="512" width="9.140625" style="56"/>
    <col min="513" max="513" width="16.42578125" style="56" customWidth="1"/>
    <col min="514" max="514" width="98.5703125" style="56" customWidth="1"/>
    <col min="515" max="515" width="26.28515625" style="56" customWidth="1"/>
    <col min="516" max="516" width="28.140625" style="56" customWidth="1"/>
    <col min="517" max="517" width="0" style="56" hidden="1" customWidth="1"/>
    <col min="518" max="518" width="16.42578125" style="56" customWidth="1"/>
    <col min="519" max="519" width="24.28515625" style="56" customWidth="1"/>
    <col min="520" max="520" width="23.7109375" style="56" customWidth="1"/>
    <col min="521" max="521" width="18.140625" style="56" customWidth="1"/>
    <col min="522" max="522" width="26.42578125" style="56" customWidth="1"/>
    <col min="523" max="768" width="9.140625" style="56"/>
    <col min="769" max="769" width="16.42578125" style="56" customWidth="1"/>
    <col min="770" max="770" width="98.5703125" style="56" customWidth="1"/>
    <col min="771" max="771" width="26.28515625" style="56" customWidth="1"/>
    <col min="772" max="772" width="28.140625" style="56" customWidth="1"/>
    <col min="773" max="773" width="0" style="56" hidden="1" customWidth="1"/>
    <col min="774" max="774" width="16.42578125" style="56" customWidth="1"/>
    <col min="775" max="775" width="24.28515625" style="56" customWidth="1"/>
    <col min="776" max="776" width="23.7109375" style="56" customWidth="1"/>
    <col min="777" max="777" width="18.140625" style="56" customWidth="1"/>
    <col min="778" max="778" width="26.42578125" style="56" customWidth="1"/>
    <col min="779" max="1024" width="9.140625" style="56"/>
    <col min="1025" max="1025" width="16.42578125" style="56" customWidth="1"/>
    <col min="1026" max="1026" width="98.5703125" style="56" customWidth="1"/>
    <col min="1027" max="1027" width="26.28515625" style="56" customWidth="1"/>
    <col min="1028" max="1028" width="28.140625" style="56" customWidth="1"/>
    <col min="1029" max="1029" width="0" style="56" hidden="1" customWidth="1"/>
    <col min="1030" max="1030" width="16.42578125" style="56" customWidth="1"/>
    <col min="1031" max="1031" width="24.28515625" style="56" customWidth="1"/>
    <col min="1032" max="1032" width="23.7109375" style="56" customWidth="1"/>
    <col min="1033" max="1033" width="18.140625" style="56" customWidth="1"/>
    <col min="1034" max="1034" width="26.42578125" style="56" customWidth="1"/>
    <col min="1035" max="1280" width="9.140625" style="56"/>
    <col min="1281" max="1281" width="16.42578125" style="56" customWidth="1"/>
    <col min="1282" max="1282" width="98.5703125" style="56" customWidth="1"/>
    <col min="1283" max="1283" width="26.28515625" style="56" customWidth="1"/>
    <col min="1284" max="1284" width="28.140625" style="56" customWidth="1"/>
    <col min="1285" max="1285" width="0" style="56" hidden="1" customWidth="1"/>
    <col min="1286" max="1286" width="16.42578125" style="56" customWidth="1"/>
    <col min="1287" max="1287" width="24.28515625" style="56" customWidth="1"/>
    <col min="1288" max="1288" width="23.7109375" style="56" customWidth="1"/>
    <col min="1289" max="1289" width="18.140625" style="56" customWidth="1"/>
    <col min="1290" max="1290" width="26.42578125" style="56" customWidth="1"/>
    <col min="1291" max="1536" width="9.140625" style="56"/>
    <col min="1537" max="1537" width="16.42578125" style="56" customWidth="1"/>
    <col min="1538" max="1538" width="98.5703125" style="56" customWidth="1"/>
    <col min="1539" max="1539" width="26.28515625" style="56" customWidth="1"/>
    <col min="1540" max="1540" width="28.140625" style="56" customWidth="1"/>
    <col min="1541" max="1541" width="0" style="56" hidden="1" customWidth="1"/>
    <col min="1542" max="1542" width="16.42578125" style="56" customWidth="1"/>
    <col min="1543" max="1543" width="24.28515625" style="56" customWidth="1"/>
    <col min="1544" max="1544" width="23.7109375" style="56" customWidth="1"/>
    <col min="1545" max="1545" width="18.140625" style="56" customWidth="1"/>
    <col min="1546" max="1546" width="26.42578125" style="56" customWidth="1"/>
    <col min="1547" max="1792" width="9.140625" style="56"/>
    <col min="1793" max="1793" width="16.42578125" style="56" customWidth="1"/>
    <col min="1794" max="1794" width="98.5703125" style="56" customWidth="1"/>
    <col min="1795" max="1795" width="26.28515625" style="56" customWidth="1"/>
    <col min="1796" max="1796" width="28.140625" style="56" customWidth="1"/>
    <col min="1797" max="1797" width="0" style="56" hidden="1" customWidth="1"/>
    <col min="1798" max="1798" width="16.42578125" style="56" customWidth="1"/>
    <col min="1799" max="1799" width="24.28515625" style="56" customWidth="1"/>
    <col min="1800" max="1800" width="23.7109375" style="56" customWidth="1"/>
    <col min="1801" max="1801" width="18.140625" style="56" customWidth="1"/>
    <col min="1802" max="1802" width="26.42578125" style="56" customWidth="1"/>
    <col min="1803" max="2048" width="9.140625" style="56"/>
    <col min="2049" max="2049" width="16.42578125" style="56" customWidth="1"/>
    <col min="2050" max="2050" width="98.5703125" style="56" customWidth="1"/>
    <col min="2051" max="2051" width="26.28515625" style="56" customWidth="1"/>
    <col min="2052" max="2052" width="28.140625" style="56" customWidth="1"/>
    <col min="2053" max="2053" width="0" style="56" hidden="1" customWidth="1"/>
    <col min="2054" max="2054" width="16.42578125" style="56" customWidth="1"/>
    <col min="2055" max="2055" width="24.28515625" style="56" customWidth="1"/>
    <col min="2056" max="2056" width="23.7109375" style="56" customWidth="1"/>
    <col min="2057" max="2057" width="18.140625" style="56" customWidth="1"/>
    <col min="2058" max="2058" width="26.42578125" style="56" customWidth="1"/>
    <col min="2059" max="2304" width="9.140625" style="56"/>
    <col min="2305" max="2305" width="16.42578125" style="56" customWidth="1"/>
    <col min="2306" max="2306" width="98.5703125" style="56" customWidth="1"/>
    <col min="2307" max="2307" width="26.28515625" style="56" customWidth="1"/>
    <col min="2308" max="2308" width="28.140625" style="56" customWidth="1"/>
    <col min="2309" max="2309" width="0" style="56" hidden="1" customWidth="1"/>
    <col min="2310" max="2310" width="16.42578125" style="56" customWidth="1"/>
    <col min="2311" max="2311" width="24.28515625" style="56" customWidth="1"/>
    <col min="2312" max="2312" width="23.7109375" style="56" customWidth="1"/>
    <col min="2313" max="2313" width="18.140625" style="56" customWidth="1"/>
    <col min="2314" max="2314" width="26.42578125" style="56" customWidth="1"/>
    <col min="2315" max="2560" width="9.140625" style="56"/>
    <col min="2561" max="2561" width="16.42578125" style="56" customWidth="1"/>
    <col min="2562" max="2562" width="98.5703125" style="56" customWidth="1"/>
    <col min="2563" max="2563" width="26.28515625" style="56" customWidth="1"/>
    <col min="2564" max="2564" width="28.140625" style="56" customWidth="1"/>
    <col min="2565" max="2565" width="0" style="56" hidden="1" customWidth="1"/>
    <col min="2566" max="2566" width="16.42578125" style="56" customWidth="1"/>
    <col min="2567" max="2567" width="24.28515625" style="56" customWidth="1"/>
    <col min="2568" max="2568" width="23.7109375" style="56" customWidth="1"/>
    <col min="2569" max="2569" width="18.140625" style="56" customWidth="1"/>
    <col min="2570" max="2570" width="26.42578125" style="56" customWidth="1"/>
    <col min="2571" max="2816" width="9.140625" style="56"/>
    <col min="2817" max="2817" width="16.42578125" style="56" customWidth="1"/>
    <col min="2818" max="2818" width="98.5703125" style="56" customWidth="1"/>
    <col min="2819" max="2819" width="26.28515625" style="56" customWidth="1"/>
    <col min="2820" max="2820" width="28.140625" style="56" customWidth="1"/>
    <col min="2821" max="2821" width="0" style="56" hidden="1" customWidth="1"/>
    <col min="2822" max="2822" width="16.42578125" style="56" customWidth="1"/>
    <col min="2823" max="2823" width="24.28515625" style="56" customWidth="1"/>
    <col min="2824" max="2824" width="23.7109375" style="56" customWidth="1"/>
    <col min="2825" max="2825" width="18.140625" style="56" customWidth="1"/>
    <col min="2826" max="2826" width="26.42578125" style="56" customWidth="1"/>
    <col min="2827" max="3072" width="9.140625" style="56"/>
    <col min="3073" max="3073" width="16.42578125" style="56" customWidth="1"/>
    <col min="3074" max="3074" width="98.5703125" style="56" customWidth="1"/>
    <col min="3075" max="3075" width="26.28515625" style="56" customWidth="1"/>
    <col min="3076" max="3076" width="28.140625" style="56" customWidth="1"/>
    <col min="3077" max="3077" width="0" style="56" hidden="1" customWidth="1"/>
    <col min="3078" max="3078" width="16.42578125" style="56" customWidth="1"/>
    <col min="3079" max="3079" width="24.28515625" style="56" customWidth="1"/>
    <col min="3080" max="3080" width="23.7109375" style="56" customWidth="1"/>
    <col min="3081" max="3081" width="18.140625" style="56" customWidth="1"/>
    <col min="3082" max="3082" width="26.42578125" style="56" customWidth="1"/>
    <col min="3083" max="3328" width="9.140625" style="56"/>
    <col min="3329" max="3329" width="16.42578125" style="56" customWidth="1"/>
    <col min="3330" max="3330" width="98.5703125" style="56" customWidth="1"/>
    <col min="3331" max="3331" width="26.28515625" style="56" customWidth="1"/>
    <col min="3332" max="3332" width="28.140625" style="56" customWidth="1"/>
    <col min="3333" max="3333" width="0" style="56" hidden="1" customWidth="1"/>
    <col min="3334" max="3334" width="16.42578125" style="56" customWidth="1"/>
    <col min="3335" max="3335" width="24.28515625" style="56" customWidth="1"/>
    <col min="3336" max="3336" width="23.7109375" style="56" customWidth="1"/>
    <col min="3337" max="3337" width="18.140625" style="56" customWidth="1"/>
    <col min="3338" max="3338" width="26.42578125" style="56" customWidth="1"/>
    <col min="3339" max="3584" width="9.140625" style="56"/>
    <col min="3585" max="3585" width="16.42578125" style="56" customWidth="1"/>
    <col min="3586" max="3586" width="98.5703125" style="56" customWidth="1"/>
    <col min="3587" max="3587" width="26.28515625" style="56" customWidth="1"/>
    <col min="3588" max="3588" width="28.140625" style="56" customWidth="1"/>
    <col min="3589" max="3589" width="0" style="56" hidden="1" customWidth="1"/>
    <col min="3590" max="3590" width="16.42578125" style="56" customWidth="1"/>
    <col min="3591" max="3591" width="24.28515625" style="56" customWidth="1"/>
    <col min="3592" max="3592" width="23.7109375" style="56" customWidth="1"/>
    <col min="3593" max="3593" width="18.140625" style="56" customWidth="1"/>
    <col min="3594" max="3594" width="26.42578125" style="56" customWidth="1"/>
    <col min="3595" max="3840" width="9.140625" style="56"/>
    <col min="3841" max="3841" width="16.42578125" style="56" customWidth="1"/>
    <col min="3842" max="3842" width="98.5703125" style="56" customWidth="1"/>
    <col min="3843" max="3843" width="26.28515625" style="56" customWidth="1"/>
    <col min="3844" max="3844" width="28.140625" style="56" customWidth="1"/>
    <col min="3845" max="3845" width="0" style="56" hidden="1" customWidth="1"/>
    <col min="3846" max="3846" width="16.42578125" style="56" customWidth="1"/>
    <col min="3847" max="3847" width="24.28515625" style="56" customWidth="1"/>
    <col min="3848" max="3848" width="23.7109375" style="56" customWidth="1"/>
    <col min="3849" max="3849" width="18.140625" style="56" customWidth="1"/>
    <col min="3850" max="3850" width="26.42578125" style="56" customWidth="1"/>
    <col min="3851" max="4096" width="9.140625" style="56"/>
    <col min="4097" max="4097" width="16.42578125" style="56" customWidth="1"/>
    <col min="4098" max="4098" width="98.5703125" style="56" customWidth="1"/>
    <col min="4099" max="4099" width="26.28515625" style="56" customWidth="1"/>
    <col min="4100" max="4100" width="28.140625" style="56" customWidth="1"/>
    <col min="4101" max="4101" width="0" style="56" hidden="1" customWidth="1"/>
    <col min="4102" max="4102" width="16.42578125" style="56" customWidth="1"/>
    <col min="4103" max="4103" width="24.28515625" style="56" customWidth="1"/>
    <col min="4104" max="4104" width="23.7109375" style="56" customWidth="1"/>
    <col min="4105" max="4105" width="18.140625" style="56" customWidth="1"/>
    <col min="4106" max="4106" width="26.42578125" style="56" customWidth="1"/>
    <col min="4107" max="4352" width="9.140625" style="56"/>
    <col min="4353" max="4353" width="16.42578125" style="56" customWidth="1"/>
    <col min="4354" max="4354" width="98.5703125" style="56" customWidth="1"/>
    <col min="4355" max="4355" width="26.28515625" style="56" customWidth="1"/>
    <col min="4356" max="4356" width="28.140625" style="56" customWidth="1"/>
    <col min="4357" max="4357" width="0" style="56" hidden="1" customWidth="1"/>
    <col min="4358" max="4358" width="16.42578125" style="56" customWidth="1"/>
    <col min="4359" max="4359" width="24.28515625" style="56" customWidth="1"/>
    <col min="4360" max="4360" width="23.7109375" style="56" customWidth="1"/>
    <col min="4361" max="4361" width="18.140625" style="56" customWidth="1"/>
    <col min="4362" max="4362" width="26.42578125" style="56" customWidth="1"/>
    <col min="4363" max="4608" width="9.140625" style="56"/>
    <col min="4609" max="4609" width="16.42578125" style="56" customWidth="1"/>
    <col min="4610" max="4610" width="98.5703125" style="56" customWidth="1"/>
    <col min="4611" max="4611" width="26.28515625" style="56" customWidth="1"/>
    <col min="4612" max="4612" width="28.140625" style="56" customWidth="1"/>
    <col min="4613" max="4613" width="0" style="56" hidden="1" customWidth="1"/>
    <col min="4614" max="4614" width="16.42578125" style="56" customWidth="1"/>
    <col min="4615" max="4615" width="24.28515625" style="56" customWidth="1"/>
    <col min="4616" max="4616" width="23.7109375" style="56" customWidth="1"/>
    <col min="4617" max="4617" width="18.140625" style="56" customWidth="1"/>
    <col min="4618" max="4618" width="26.42578125" style="56" customWidth="1"/>
    <col min="4619" max="4864" width="9.140625" style="56"/>
    <col min="4865" max="4865" width="16.42578125" style="56" customWidth="1"/>
    <col min="4866" max="4866" width="98.5703125" style="56" customWidth="1"/>
    <col min="4867" max="4867" width="26.28515625" style="56" customWidth="1"/>
    <col min="4868" max="4868" width="28.140625" style="56" customWidth="1"/>
    <col min="4869" max="4869" width="0" style="56" hidden="1" customWidth="1"/>
    <col min="4870" max="4870" width="16.42578125" style="56" customWidth="1"/>
    <col min="4871" max="4871" width="24.28515625" style="56" customWidth="1"/>
    <col min="4872" max="4872" width="23.7109375" style="56" customWidth="1"/>
    <col min="4873" max="4873" width="18.140625" style="56" customWidth="1"/>
    <col min="4874" max="4874" width="26.42578125" style="56" customWidth="1"/>
    <col min="4875" max="5120" width="9.140625" style="56"/>
    <col min="5121" max="5121" width="16.42578125" style="56" customWidth="1"/>
    <col min="5122" max="5122" width="98.5703125" style="56" customWidth="1"/>
    <col min="5123" max="5123" width="26.28515625" style="56" customWidth="1"/>
    <col min="5124" max="5124" width="28.140625" style="56" customWidth="1"/>
    <col min="5125" max="5125" width="0" style="56" hidden="1" customWidth="1"/>
    <col min="5126" max="5126" width="16.42578125" style="56" customWidth="1"/>
    <col min="5127" max="5127" width="24.28515625" style="56" customWidth="1"/>
    <col min="5128" max="5128" width="23.7109375" style="56" customWidth="1"/>
    <col min="5129" max="5129" width="18.140625" style="56" customWidth="1"/>
    <col min="5130" max="5130" width="26.42578125" style="56" customWidth="1"/>
    <col min="5131" max="5376" width="9.140625" style="56"/>
    <col min="5377" max="5377" width="16.42578125" style="56" customWidth="1"/>
    <col min="5378" max="5378" width="98.5703125" style="56" customWidth="1"/>
    <col min="5379" max="5379" width="26.28515625" style="56" customWidth="1"/>
    <col min="5380" max="5380" width="28.140625" style="56" customWidth="1"/>
    <col min="5381" max="5381" width="0" style="56" hidden="1" customWidth="1"/>
    <col min="5382" max="5382" width="16.42578125" style="56" customWidth="1"/>
    <col min="5383" max="5383" width="24.28515625" style="56" customWidth="1"/>
    <col min="5384" max="5384" width="23.7109375" style="56" customWidth="1"/>
    <col min="5385" max="5385" width="18.140625" style="56" customWidth="1"/>
    <col min="5386" max="5386" width="26.42578125" style="56" customWidth="1"/>
    <col min="5387" max="5632" width="9.140625" style="56"/>
    <col min="5633" max="5633" width="16.42578125" style="56" customWidth="1"/>
    <col min="5634" max="5634" width="98.5703125" style="56" customWidth="1"/>
    <col min="5635" max="5635" width="26.28515625" style="56" customWidth="1"/>
    <col min="5636" max="5636" width="28.140625" style="56" customWidth="1"/>
    <col min="5637" max="5637" width="0" style="56" hidden="1" customWidth="1"/>
    <col min="5638" max="5638" width="16.42578125" style="56" customWidth="1"/>
    <col min="5639" max="5639" width="24.28515625" style="56" customWidth="1"/>
    <col min="5640" max="5640" width="23.7109375" style="56" customWidth="1"/>
    <col min="5641" max="5641" width="18.140625" style="56" customWidth="1"/>
    <col min="5642" max="5642" width="26.42578125" style="56" customWidth="1"/>
    <col min="5643" max="5888" width="9.140625" style="56"/>
    <col min="5889" max="5889" width="16.42578125" style="56" customWidth="1"/>
    <col min="5890" max="5890" width="98.5703125" style="56" customWidth="1"/>
    <col min="5891" max="5891" width="26.28515625" style="56" customWidth="1"/>
    <col min="5892" max="5892" width="28.140625" style="56" customWidth="1"/>
    <col min="5893" max="5893" width="0" style="56" hidden="1" customWidth="1"/>
    <col min="5894" max="5894" width="16.42578125" style="56" customWidth="1"/>
    <col min="5895" max="5895" width="24.28515625" style="56" customWidth="1"/>
    <col min="5896" max="5896" width="23.7109375" style="56" customWidth="1"/>
    <col min="5897" max="5897" width="18.140625" style="56" customWidth="1"/>
    <col min="5898" max="5898" width="26.42578125" style="56" customWidth="1"/>
    <col min="5899" max="6144" width="9.140625" style="56"/>
    <col min="6145" max="6145" width="16.42578125" style="56" customWidth="1"/>
    <col min="6146" max="6146" width="98.5703125" style="56" customWidth="1"/>
    <col min="6147" max="6147" width="26.28515625" style="56" customWidth="1"/>
    <col min="6148" max="6148" width="28.140625" style="56" customWidth="1"/>
    <col min="6149" max="6149" width="0" style="56" hidden="1" customWidth="1"/>
    <col min="6150" max="6150" width="16.42578125" style="56" customWidth="1"/>
    <col min="6151" max="6151" width="24.28515625" style="56" customWidth="1"/>
    <col min="6152" max="6152" width="23.7109375" style="56" customWidth="1"/>
    <col min="6153" max="6153" width="18.140625" style="56" customWidth="1"/>
    <col min="6154" max="6154" width="26.42578125" style="56" customWidth="1"/>
    <col min="6155" max="6400" width="9.140625" style="56"/>
    <col min="6401" max="6401" width="16.42578125" style="56" customWidth="1"/>
    <col min="6402" max="6402" width="98.5703125" style="56" customWidth="1"/>
    <col min="6403" max="6403" width="26.28515625" style="56" customWidth="1"/>
    <col min="6404" max="6404" width="28.140625" style="56" customWidth="1"/>
    <col min="6405" max="6405" width="0" style="56" hidden="1" customWidth="1"/>
    <col min="6406" max="6406" width="16.42578125" style="56" customWidth="1"/>
    <col min="6407" max="6407" width="24.28515625" style="56" customWidth="1"/>
    <col min="6408" max="6408" width="23.7109375" style="56" customWidth="1"/>
    <col min="6409" max="6409" width="18.140625" style="56" customWidth="1"/>
    <col min="6410" max="6410" width="26.42578125" style="56" customWidth="1"/>
    <col min="6411" max="6656" width="9.140625" style="56"/>
    <col min="6657" max="6657" width="16.42578125" style="56" customWidth="1"/>
    <col min="6658" max="6658" width="98.5703125" style="56" customWidth="1"/>
    <col min="6659" max="6659" width="26.28515625" style="56" customWidth="1"/>
    <col min="6660" max="6660" width="28.140625" style="56" customWidth="1"/>
    <col min="6661" max="6661" width="0" style="56" hidden="1" customWidth="1"/>
    <col min="6662" max="6662" width="16.42578125" style="56" customWidth="1"/>
    <col min="6663" max="6663" width="24.28515625" style="56" customWidth="1"/>
    <col min="6664" max="6664" width="23.7109375" style="56" customWidth="1"/>
    <col min="6665" max="6665" width="18.140625" style="56" customWidth="1"/>
    <col min="6666" max="6666" width="26.42578125" style="56" customWidth="1"/>
    <col min="6667" max="6912" width="9.140625" style="56"/>
    <col min="6913" max="6913" width="16.42578125" style="56" customWidth="1"/>
    <col min="6914" max="6914" width="98.5703125" style="56" customWidth="1"/>
    <col min="6915" max="6915" width="26.28515625" style="56" customWidth="1"/>
    <col min="6916" max="6916" width="28.140625" style="56" customWidth="1"/>
    <col min="6917" max="6917" width="0" style="56" hidden="1" customWidth="1"/>
    <col min="6918" max="6918" width="16.42578125" style="56" customWidth="1"/>
    <col min="6919" max="6919" width="24.28515625" style="56" customWidth="1"/>
    <col min="6920" max="6920" width="23.7109375" style="56" customWidth="1"/>
    <col min="6921" max="6921" width="18.140625" style="56" customWidth="1"/>
    <col min="6922" max="6922" width="26.42578125" style="56" customWidth="1"/>
    <col min="6923" max="7168" width="9.140625" style="56"/>
    <col min="7169" max="7169" width="16.42578125" style="56" customWidth="1"/>
    <col min="7170" max="7170" width="98.5703125" style="56" customWidth="1"/>
    <col min="7171" max="7171" width="26.28515625" style="56" customWidth="1"/>
    <col min="7172" max="7172" width="28.140625" style="56" customWidth="1"/>
    <col min="7173" max="7173" width="0" style="56" hidden="1" customWidth="1"/>
    <col min="7174" max="7174" width="16.42578125" style="56" customWidth="1"/>
    <col min="7175" max="7175" width="24.28515625" style="56" customWidth="1"/>
    <col min="7176" max="7176" width="23.7109375" style="56" customWidth="1"/>
    <col min="7177" max="7177" width="18.140625" style="56" customWidth="1"/>
    <col min="7178" max="7178" width="26.42578125" style="56" customWidth="1"/>
    <col min="7179" max="7424" width="9.140625" style="56"/>
    <col min="7425" max="7425" width="16.42578125" style="56" customWidth="1"/>
    <col min="7426" max="7426" width="98.5703125" style="56" customWidth="1"/>
    <col min="7427" max="7427" width="26.28515625" style="56" customWidth="1"/>
    <col min="7428" max="7428" width="28.140625" style="56" customWidth="1"/>
    <col min="7429" max="7429" width="0" style="56" hidden="1" customWidth="1"/>
    <col min="7430" max="7430" width="16.42578125" style="56" customWidth="1"/>
    <col min="7431" max="7431" width="24.28515625" style="56" customWidth="1"/>
    <col min="7432" max="7432" width="23.7109375" style="56" customWidth="1"/>
    <col min="7433" max="7433" width="18.140625" style="56" customWidth="1"/>
    <col min="7434" max="7434" width="26.42578125" style="56" customWidth="1"/>
    <col min="7435" max="7680" width="9.140625" style="56"/>
    <col min="7681" max="7681" width="16.42578125" style="56" customWidth="1"/>
    <col min="7682" max="7682" width="98.5703125" style="56" customWidth="1"/>
    <col min="7683" max="7683" width="26.28515625" style="56" customWidth="1"/>
    <col min="7684" max="7684" width="28.140625" style="56" customWidth="1"/>
    <col min="7685" max="7685" width="0" style="56" hidden="1" customWidth="1"/>
    <col min="7686" max="7686" width="16.42578125" style="56" customWidth="1"/>
    <col min="7687" max="7687" width="24.28515625" style="56" customWidth="1"/>
    <col min="7688" max="7688" width="23.7109375" style="56" customWidth="1"/>
    <col min="7689" max="7689" width="18.140625" style="56" customWidth="1"/>
    <col min="7690" max="7690" width="26.42578125" style="56" customWidth="1"/>
    <col min="7691" max="7936" width="9.140625" style="56"/>
    <col min="7937" max="7937" width="16.42578125" style="56" customWidth="1"/>
    <col min="7938" max="7938" width="98.5703125" style="56" customWidth="1"/>
    <col min="7939" max="7939" width="26.28515625" style="56" customWidth="1"/>
    <col min="7940" max="7940" width="28.140625" style="56" customWidth="1"/>
    <col min="7941" max="7941" width="0" style="56" hidden="1" customWidth="1"/>
    <col min="7942" max="7942" width="16.42578125" style="56" customWidth="1"/>
    <col min="7943" max="7943" width="24.28515625" style="56" customWidth="1"/>
    <col min="7944" max="7944" width="23.7109375" style="56" customWidth="1"/>
    <col min="7945" max="7945" width="18.140625" style="56" customWidth="1"/>
    <col min="7946" max="7946" width="26.42578125" style="56" customWidth="1"/>
    <col min="7947" max="8192" width="9.140625" style="56"/>
    <col min="8193" max="8193" width="16.42578125" style="56" customWidth="1"/>
    <col min="8194" max="8194" width="98.5703125" style="56" customWidth="1"/>
    <col min="8195" max="8195" width="26.28515625" style="56" customWidth="1"/>
    <col min="8196" max="8196" width="28.140625" style="56" customWidth="1"/>
    <col min="8197" max="8197" width="0" style="56" hidden="1" customWidth="1"/>
    <col min="8198" max="8198" width="16.42578125" style="56" customWidth="1"/>
    <col min="8199" max="8199" width="24.28515625" style="56" customWidth="1"/>
    <col min="8200" max="8200" width="23.7109375" style="56" customWidth="1"/>
    <col min="8201" max="8201" width="18.140625" style="56" customWidth="1"/>
    <col min="8202" max="8202" width="26.42578125" style="56" customWidth="1"/>
    <col min="8203" max="8448" width="9.140625" style="56"/>
    <col min="8449" max="8449" width="16.42578125" style="56" customWidth="1"/>
    <col min="8450" max="8450" width="98.5703125" style="56" customWidth="1"/>
    <col min="8451" max="8451" width="26.28515625" style="56" customWidth="1"/>
    <col min="8452" max="8452" width="28.140625" style="56" customWidth="1"/>
    <col min="8453" max="8453" width="0" style="56" hidden="1" customWidth="1"/>
    <col min="8454" max="8454" width="16.42578125" style="56" customWidth="1"/>
    <col min="8455" max="8455" width="24.28515625" style="56" customWidth="1"/>
    <col min="8456" max="8456" width="23.7109375" style="56" customWidth="1"/>
    <col min="8457" max="8457" width="18.140625" style="56" customWidth="1"/>
    <col min="8458" max="8458" width="26.42578125" style="56" customWidth="1"/>
    <col min="8459" max="8704" width="9.140625" style="56"/>
    <col min="8705" max="8705" width="16.42578125" style="56" customWidth="1"/>
    <col min="8706" max="8706" width="98.5703125" style="56" customWidth="1"/>
    <col min="8707" max="8707" width="26.28515625" style="56" customWidth="1"/>
    <col min="8708" max="8708" width="28.140625" style="56" customWidth="1"/>
    <col min="8709" max="8709" width="0" style="56" hidden="1" customWidth="1"/>
    <col min="8710" max="8710" width="16.42578125" style="56" customWidth="1"/>
    <col min="8711" max="8711" width="24.28515625" style="56" customWidth="1"/>
    <col min="8712" max="8712" width="23.7109375" style="56" customWidth="1"/>
    <col min="8713" max="8713" width="18.140625" style="56" customWidth="1"/>
    <col min="8714" max="8714" width="26.42578125" style="56" customWidth="1"/>
    <col min="8715" max="8960" width="9.140625" style="56"/>
    <col min="8961" max="8961" width="16.42578125" style="56" customWidth="1"/>
    <col min="8962" max="8962" width="98.5703125" style="56" customWidth="1"/>
    <col min="8963" max="8963" width="26.28515625" style="56" customWidth="1"/>
    <col min="8964" max="8964" width="28.140625" style="56" customWidth="1"/>
    <col min="8965" max="8965" width="0" style="56" hidden="1" customWidth="1"/>
    <col min="8966" max="8966" width="16.42578125" style="56" customWidth="1"/>
    <col min="8967" max="8967" width="24.28515625" style="56" customWidth="1"/>
    <col min="8968" max="8968" width="23.7109375" style="56" customWidth="1"/>
    <col min="8969" max="8969" width="18.140625" style="56" customWidth="1"/>
    <col min="8970" max="8970" width="26.42578125" style="56" customWidth="1"/>
    <col min="8971" max="9216" width="9.140625" style="56"/>
    <col min="9217" max="9217" width="16.42578125" style="56" customWidth="1"/>
    <col min="9218" max="9218" width="98.5703125" style="56" customWidth="1"/>
    <col min="9219" max="9219" width="26.28515625" style="56" customWidth="1"/>
    <col min="9220" max="9220" width="28.140625" style="56" customWidth="1"/>
    <col min="9221" max="9221" width="0" style="56" hidden="1" customWidth="1"/>
    <col min="9222" max="9222" width="16.42578125" style="56" customWidth="1"/>
    <col min="9223" max="9223" width="24.28515625" style="56" customWidth="1"/>
    <col min="9224" max="9224" width="23.7109375" style="56" customWidth="1"/>
    <col min="9225" max="9225" width="18.140625" style="56" customWidth="1"/>
    <col min="9226" max="9226" width="26.42578125" style="56" customWidth="1"/>
    <col min="9227" max="9472" width="9.140625" style="56"/>
    <col min="9473" max="9473" width="16.42578125" style="56" customWidth="1"/>
    <col min="9474" max="9474" width="98.5703125" style="56" customWidth="1"/>
    <col min="9475" max="9475" width="26.28515625" style="56" customWidth="1"/>
    <col min="9476" max="9476" width="28.140625" style="56" customWidth="1"/>
    <col min="9477" max="9477" width="0" style="56" hidden="1" customWidth="1"/>
    <col min="9478" max="9478" width="16.42578125" style="56" customWidth="1"/>
    <col min="9479" max="9479" width="24.28515625" style="56" customWidth="1"/>
    <col min="9480" max="9480" width="23.7109375" style="56" customWidth="1"/>
    <col min="9481" max="9481" width="18.140625" style="56" customWidth="1"/>
    <col min="9482" max="9482" width="26.42578125" style="56" customWidth="1"/>
    <col min="9483" max="9728" width="9.140625" style="56"/>
    <col min="9729" max="9729" width="16.42578125" style="56" customWidth="1"/>
    <col min="9730" max="9730" width="98.5703125" style="56" customWidth="1"/>
    <col min="9731" max="9731" width="26.28515625" style="56" customWidth="1"/>
    <col min="9732" max="9732" width="28.140625" style="56" customWidth="1"/>
    <col min="9733" max="9733" width="0" style="56" hidden="1" customWidth="1"/>
    <col min="9734" max="9734" width="16.42578125" style="56" customWidth="1"/>
    <col min="9735" max="9735" width="24.28515625" style="56" customWidth="1"/>
    <col min="9736" max="9736" width="23.7109375" style="56" customWidth="1"/>
    <col min="9737" max="9737" width="18.140625" style="56" customWidth="1"/>
    <col min="9738" max="9738" width="26.42578125" style="56" customWidth="1"/>
    <col min="9739" max="9984" width="9.140625" style="56"/>
    <col min="9985" max="9985" width="16.42578125" style="56" customWidth="1"/>
    <col min="9986" max="9986" width="98.5703125" style="56" customWidth="1"/>
    <col min="9987" max="9987" width="26.28515625" style="56" customWidth="1"/>
    <col min="9988" max="9988" width="28.140625" style="56" customWidth="1"/>
    <col min="9989" max="9989" width="0" style="56" hidden="1" customWidth="1"/>
    <col min="9990" max="9990" width="16.42578125" style="56" customWidth="1"/>
    <col min="9991" max="9991" width="24.28515625" style="56" customWidth="1"/>
    <col min="9992" max="9992" width="23.7109375" style="56" customWidth="1"/>
    <col min="9993" max="9993" width="18.140625" style="56" customWidth="1"/>
    <col min="9994" max="9994" width="26.42578125" style="56" customWidth="1"/>
    <col min="9995" max="10240" width="9.140625" style="56"/>
    <col min="10241" max="10241" width="16.42578125" style="56" customWidth="1"/>
    <col min="10242" max="10242" width="98.5703125" style="56" customWidth="1"/>
    <col min="10243" max="10243" width="26.28515625" style="56" customWidth="1"/>
    <col min="10244" max="10244" width="28.140625" style="56" customWidth="1"/>
    <col min="10245" max="10245" width="0" style="56" hidden="1" customWidth="1"/>
    <col min="10246" max="10246" width="16.42578125" style="56" customWidth="1"/>
    <col min="10247" max="10247" width="24.28515625" style="56" customWidth="1"/>
    <col min="10248" max="10248" width="23.7109375" style="56" customWidth="1"/>
    <col min="10249" max="10249" width="18.140625" style="56" customWidth="1"/>
    <col min="10250" max="10250" width="26.42578125" style="56" customWidth="1"/>
    <col min="10251" max="10496" width="9.140625" style="56"/>
    <col min="10497" max="10497" width="16.42578125" style="56" customWidth="1"/>
    <col min="10498" max="10498" width="98.5703125" style="56" customWidth="1"/>
    <col min="10499" max="10499" width="26.28515625" style="56" customWidth="1"/>
    <col min="10500" max="10500" width="28.140625" style="56" customWidth="1"/>
    <col min="10501" max="10501" width="0" style="56" hidden="1" customWidth="1"/>
    <col min="10502" max="10502" width="16.42578125" style="56" customWidth="1"/>
    <col min="10503" max="10503" width="24.28515625" style="56" customWidth="1"/>
    <col min="10504" max="10504" width="23.7109375" style="56" customWidth="1"/>
    <col min="10505" max="10505" width="18.140625" style="56" customWidth="1"/>
    <col min="10506" max="10506" width="26.42578125" style="56" customWidth="1"/>
    <col min="10507" max="10752" width="9.140625" style="56"/>
    <col min="10753" max="10753" width="16.42578125" style="56" customWidth="1"/>
    <col min="10754" max="10754" width="98.5703125" style="56" customWidth="1"/>
    <col min="10755" max="10755" width="26.28515625" style="56" customWidth="1"/>
    <col min="10756" max="10756" width="28.140625" style="56" customWidth="1"/>
    <col min="10757" max="10757" width="0" style="56" hidden="1" customWidth="1"/>
    <col min="10758" max="10758" width="16.42578125" style="56" customWidth="1"/>
    <col min="10759" max="10759" width="24.28515625" style="56" customWidth="1"/>
    <col min="10760" max="10760" width="23.7109375" style="56" customWidth="1"/>
    <col min="10761" max="10761" width="18.140625" style="56" customWidth="1"/>
    <col min="10762" max="10762" width="26.42578125" style="56" customWidth="1"/>
    <col min="10763" max="11008" width="9.140625" style="56"/>
    <col min="11009" max="11009" width="16.42578125" style="56" customWidth="1"/>
    <col min="11010" max="11010" width="98.5703125" style="56" customWidth="1"/>
    <col min="11011" max="11011" width="26.28515625" style="56" customWidth="1"/>
    <col min="11012" max="11012" width="28.140625" style="56" customWidth="1"/>
    <col min="11013" max="11013" width="0" style="56" hidden="1" customWidth="1"/>
    <col min="11014" max="11014" width="16.42578125" style="56" customWidth="1"/>
    <col min="11015" max="11015" width="24.28515625" style="56" customWidth="1"/>
    <col min="11016" max="11016" width="23.7109375" style="56" customWidth="1"/>
    <col min="11017" max="11017" width="18.140625" style="56" customWidth="1"/>
    <col min="11018" max="11018" width="26.42578125" style="56" customWidth="1"/>
    <col min="11019" max="11264" width="9.140625" style="56"/>
    <col min="11265" max="11265" width="16.42578125" style="56" customWidth="1"/>
    <col min="11266" max="11266" width="98.5703125" style="56" customWidth="1"/>
    <col min="11267" max="11267" width="26.28515625" style="56" customWidth="1"/>
    <col min="11268" max="11268" width="28.140625" style="56" customWidth="1"/>
    <col min="11269" max="11269" width="0" style="56" hidden="1" customWidth="1"/>
    <col min="11270" max="11270" width="16.42578125" style="56" customWidth="1"/>
    <col min="11271" max="11271" width="24.28515625" style="56" customWidth="1"/>
    <col min="11272" max="11272" width="23.7109375" style="56" customWidth="1"/>
    <col min="11273" max="11273" width="18.140625" style="56" customWidth="1"/>
    <col min="11274" max="11274" width="26.42578125" style="56" customWidth="1"/>
    <col min="11275" max="11520" width="9.140625" style="56"/>
    <col min="11521" max="11521" width="16.42578125" style="56" customWidth="1"/>
    <col min="11522" max="11522" width="98.5703125" style="56" customWidth="1"/>
    <col min="11523" max="11523" width="26.28515625" style="56" customWidth="1"/>
    <col min="11524" max="11524" width="28.140625" style="56" customWidth="1"/>
    <col min="11525" max="11525" width="0" style="56" hidden="1" customWidth="1"/>
    <col min="11526" max="11526" width="16.42578125" style="56" customWidth="1"/>
    <col min="11527" max="11527" width="24.28515625" style="56" customWidth="1"/>
    <col min="11528" max="11528" width="23.7109375" style="56" customWidth="1"/>
    <col min="11529" max="11529" width="18.140625" style="56" customWidth="1"/>
    <col min="11530" max="11530" width="26.42578125" style="56" customWidth="1"/>
    <col min="11531" max="11776" width="9.140625" style="56"/>
    <col min="11777" max="11777" width="16.42578125" style="56" customWidth="1"/>
    <col min="11778" max="11778" width="98.5703125" style="56" customWidth="1"/>
    <col min="11779" max="11779" width="26.28515625" style="56" customWidth="1"/>
    <col min="11780" max="11780" width="28.140625" style="56" customWidth="1"/>
    <col min="11781" max="11781" width="0" style="56" hidden="1" customWidth="1"/>
    <col min="11782" max="11782" width="16.42578125" style="56" customWidth="1"/>
    <col min="11783" max="11783" width="24.28515625" style="56" customWidth="1"/>
    <col min="11784" max="11784" width="23.7109375" style="56" customWidth="1"/>
    <col min="11785" max="11785" width="18.140625" style="56" customWidth="1"/>
    <col min="11786" max="11786" width="26.42578125" style="56" customWidth="1"/>
    <col min="11787" max="12032" width="9.140625" style="56"/>
    <col min="12033" max="12033" width="16.42578125" style="56" customWidth="1"/>
    <col min="12034" max="12034" width="98.5703125" style="56" customWidth="1"/>
    <col min="12035" max="12035" width="26.28515625" style="56" customWidth="1"/>
    <col min="12036" max="12036" width="28.140625" style="56" customWidth="1"/>
    <col min="12037" max="12037" width="0" style="56" hidden="1" customWidth="1"/>
    <col min="12038" max="12038" width="16.42578125" style="56" customWidth="1"/>
    <col min="12039" max="12039" width="24.28515625" style="56" customWidth="1"/>
    <col min="12040" max="12040" width="23.7109375" style="56" customWidth="1"/>
    <col min="12041" max="12041" width="18.140625" style="56" customWidth="1"/>
    <col min="12042" max="12042" width="26.42578125" style="56" customWidth="1"/>
    <col min="12043" max="12288" width="9.140625" style="56"/>
    <col min="12289" max="12289" width="16.42578125" style="56" customWidth="1"/>
    <col min="12290" max="12290" width="98.5703125" style="56" customWidth="1"/>
    <col min="12291" max="12291" width="26.28515625" style="56" customWidth="1"/>
    <col min="12292" max="12292" width="28.140625" style="56" customWidth="1"/>
    <col min="12293" max="12293" width="0" style="56" hidden="1" customWidth="1"/>
    <col min="12294" max="12294" width="16.42578125" style="56" customWidth="1"/>
    <col min="12295" max="12295" width="24.28515625" style="56" customWidth="1"/>
    <col min="12296" max="12296" width="23.7109375" style="56" customWidth="1"/>
    <col min="12297" max="12297" width="18.140625" style="56" customWidth="1"/>
    <col min="12298" max="12298" width="26.42578125" style="56" customWidth="1"/>
    <col min="12299" max="12544" width="9.140625" style="56"/>
    <col min="12545" max="12545" width="16.42578125" style="56" customWidth="1"/>
    <col min="12546" max="12546" width="98.5703125" style="56" customWidth="1"/>
    <col min="12547" max="12547" width="26.28515625" style="56" customWidth="1"/>
    <col min="12548" max="12548" width="28.140625" style="56" customWidth="1"/>
    <col min="12549" max="12549" width="0" style="56" hidden="1" customWidth="1"/>
    <col min="12550" max="12550" width="16.42578125" style="56" customWidth="1"/>
    <col min="12551" max="12551" width="24.28515625" style="56" customWidth="1"/>
    <col min="12552" max="12552" width="23.7109375" style="56" customWidth="1"/>
    <col min="12553" max="12553" width="18.140625" style="56" customWidth="1"/>
    <col min="12554" max="12554" width="26.42578125" style="56" customWidth="1"/>
    <col min="12555" max="12800" width="9.140625" style="56"/>
    <col min="12801" max="12801" width="16.42578125" style="56" customWidth="1"/>
    <col min="12802" max="12802" width="98.5703125" style="56" customWidth="1"/>
    <col min="12803" max="12803" width="26.28515625" style="56" customWidth="1"/>
    <col min="12804" max="12804" width="28.140625" style="56" customWidth="1"/>
    <col min="12805" max="12805" width="0" style="56" hidden="1" customWidth="1"/>
    <col min="12806" max="12806" width="16.42578125" style="56" customWidth="1"/>
    <col min="12807" max="12807" width="24.28515625" style="56" customWidth="1"/>
    <col min="12808" max="12808" width="23.7109375" style="56" customWidth="1"/>
    <col min="12809" max="12809" width="18.140625" style="56" customWidth="1"/>
    <col min="12810" max="12810" width="26.42578125" style="56" customWidth="1"/>
    <col min="12811" max="13056" width="9.140625" style="56"/>
    <col min="13057" max="13057" width="16.42578125" style="56" customWidth="1"/>
    <col min="13058" max="13058" width="98.5703125" style="56" customWidth="1"/>
    <col min="13059" max="13059" width="26.28515625" style="56" customWidth="1"/>
    <col min="13060" max="13060" width="28.140625" style="56" customWidth="1"/>
    <col min="13061" max="13061" width="0" style="56" hidden="1" customWidth="1"/>
    <col min="13062" max="13062" width="16.42578125" style="56" customWidth="1"/>
    <col min="13063" max="13063" width="24.28515625" style="56" customWidth="1"/>
    <col min="13064" max="13064" width="23.7109375" style="56" customWidth="1"/>
    <col min="13065" max="13065" width="18.140625" style="56" customWidth="1"/>
    <col min="13066" max="13066" width="26.42578125" style="56" customWidth="1"/>
    <col min="13067" max="13312" width="9.140625" style="56"/>
    <col min="13313" max="13313" width="16.42578125" style="56" customWidth="1"/>
    <col min="13314" max="13314" width="98.5703125" style="56" customWidth="1"/>
    <col min="13315" max="13315" width="26.28515625" style="56" customWidth="1"/>
    <col min="13316" max="13316" width="28.140625" style="56" customWidth="1"/>
    <col min="13317" max="13317" width="0" style="56" hidden="1" customWidth="1"/>
    <col min="13318" max="13318" width="16.42578125" style="56" customWidth="1"/>
    <col min="13319" max="13319" width="24.28515625" style="56" customWidth="1"/>
    <col min="13320" max="13320" width="23.7109375" style="56" customWidth="1"/>
    <col min="13321" max="13321" width="18.140625" style="56" customWidth="1"/>
    <col min="13322" max="13322" width="26.42578125" style="56" customWidth="1"/>
    <col min="13323" max="13568" width="9.140625" style="56"/>
    <col min="13569" max="13569" width="16.42578125" style="56" customWidth="1"/>
    <col min="13570" max="13570" width="98.5703125" style="56" customWidth="1"/>
    <col min="13571" max="13571" width="26.28515625" style="56" customWidth="1"/>
    <col min="13572" max="13572" width="28.140625" style="56" customWidth="1"/>
    <col min="13573" max="13573" width="0" style="56" hidden="1" customWidth="1"/>
    <col min="13574" max="13574" width="16.42578125" style="56" customWidth="1"/>
    <col min="13575" max="13575" width="24.28515625" style="56" customWidth="1"/>
    <col min="13576" max="13576" width="23.7109375" style="56" customWidth="1"/>
    <col min="13577" max="13577" width="18.140625" style="56" customWidth="1"/>
    <col min="13578" max="13578" width="26.42578125" style="56" customWidth="1"/>
    <col min="13579" max="13824" width="9.140625" style="56"/>
    <col min="13825" max="13825" width="16.42578125" style="56" customWidth="1"/>
    <col min="13826" max="13826" width="98.5703125" style="56" customWidth="1"/>
    <col min="13827" max="13827" width="26.28515625" style="56" customWidth="1"/>
    <col min="13828" max="13828" width="28.140625" style="56" customWidth="1"/>
    <col min="13829" max="13829" width="0" style="56" hidden="1" customWidth="1"/>
    <col min="13830" max="13830" width="16.42578125" style="56" customWidth="1"/>
    <col min="13831" max="13831" width="24.28515625" style="56" customWidth="1"/>
    <col min="13832" max="13832" width="23.7109375" style="56" customWidth="1"/>
    <col min="13833" max="13833" width="18.140625" style="56" customWidth="1"/>
    <col min="13834" max="13834" width="26.42578125" style="56" customWidth="1"/>
    <col min="13835" max="14080" width="9.140625" style="56"/>
    <col min="14081" max="14081" width="16.42578125" style="56" customWidth="1"/>
    <col min="14082" max="14082" width="98.5703125" style="56" customWidth="1"/>
    <col min="14083" max="14083" width="26.28515625" style="56" customWidth="1"/>
    <col min="14084" max="14084" width="28.140625" style="56" customWidth="1"/>
    <col min="14085" max="14085" width="0" style="56" hidden="1" customWidth="1"/>
    <col min="14086" max="14086" width="16.42578125" style="56" customWidth="1"/>
    <col min="14087" max="14087" width="24.28515625" style="56" customWidth="1"/>
    <col min="14088" max="14088" width="23.7109375" style="56" customWidth="1"/>
    <col min="14089" max="14089" width="18.140625" style="56" customWidth="1"/>
    <col min="14090" max="14090" width="26.42578125" style="56" customWidth="1"/>
    <col min="14091" max="14336" width="9.140625" style="56"/>
    <col min="14337" max="14337" width="16.42578125" style="56" customWidth="1"/>
    <col min="14338" max="14338" width="98.5703125" style="56" customWidth="1"/>
    <col min="14339" max="14339" width="26.28515625" style="56" customWidth="1"/>
    <col min="14340" max="14340" width="28.140625" style="56" customWidth="1"/>
    <col min="14341" max="14341" width="0" style="56" hidden="1" customWidth="1"/>
    <col min="14342" max="14342" width="16.42578125" style="56" customWidth="1"/>
    <col min="14343" max="14343" width="24.28515625" style="56" customWidth="1"/>
    <col min="14344" max="14344" width="23.7109375" style="56" customWidth="1"/>
    <col min="14345" max="14345" width="18.140625" style="56" customWidth="1"/>
    <col min="14346" max="14346" width="26.42578125" style="56" customWidth="1"/>
    <col min="14347" max="14592" width="9.140625" style="56"/>
    <col min="14593" max="14593" width="16.42578125" style="56" customWidth="1"/>
    <col min="14594" max="14594" width="98.5703125" style="56" customWidth="1"/>
    <col min="14595" max="14595" width="26.28515625" style="56" customWidth="1"/>
    <col min="14596" max="14596" width="28.140625" style="56" customWidth="1"/>
    <col min="14597" max="14597" width="0" style="56" hidden="1" customWidth="1"/>
    <col min="14598" max="14598" width="16.42578125" style="56" customWidth="1"/>
    <col min="14599" max="14599" width="24.28515625" style="56" customWidth="1"/>
    <col min="14600" max="14600" width="23.7109375" style="56" customWidth="1"/>
    <col min="14601" max="14601" width="18.140625" style="56" customWidth="1"/>
    <col min="14602" max="14602" width="26.42578125" style="56" customWidth="1"/>
    <col min="14603" max="14848" width="9.140625" style="56"/>
    <col min="14849" max="14849" width="16.42578125" style="56" customWidth="1"/>
    <col min="14850" max="14850" width="98.5703125" style="56" customWidth="1"/>
    <col min="14851" max="14851" width="26.28515625" style="56" customWidth="1"/>
    <col min="14852" max="14852" width="28.140625" style="56" customWidth="1"/>
    <col min="14853" max="14853" width="0" style="56" hidden="1" customWidth="1"/>
    <col min="14854" max="14854" width="16.42578125" style="56" customWidth="1"/>
    <col min="14855" max="14855" width="24.28515625" style="56" customWidth="1"/>
    <col min="14856" max="14856" width="23.7109375" style="56" customWidth="1"/>
    <col min="14857" max="14857" width="18.140625" style="56" customWidth="1"/>
    <col min="14858" max="14858" width="26.42578125" style="56" customWidth="1"/>
    <col min="14859" max="15104" width="9.140625" style="56"/>
    <col min="15105" max="15105" width="16.42578125" style="56" customWidth="1"/>
    <col min="15106" max="15106" width="98.5703125" style="56" customWidth="1"/>
    <col min="15107" max="15107" width="26.28515625" style="56" customWidth="1"/>
    <col min="15108" max="15108" width="28.140625" style="56" customWidth="1"/>
    <col min="15109" max="15109" width="0" style="56" hidden="1" customWidth="1"/>
    <col min="15110" max="15110" width="16.42578125" style="56" customWidth="1"/>
    <col min="15111" max="15111" width="24.28515625" style="56" customWidth="1"/>
    <col min="15112" max="15112" width="23.7109375" style="56" customWidth="1"/>
    <col min="15113" max="15113" width="18.140625" style="56" customWidth="1"/>
    <col min="15114" max="15114" width="26.42578125" style="56" customWidth="1"/>
    <col min="15115" max="15360" width="9.140625" style="56"/>
    <col min="15361" max="15361" width="16.42578125" style="56" customWidth="1"/>
    <col min="15362" max="15362" width="98.5703125" style="56" customWidth="1"/>
    <col min="15363" max="15363" width="26.28515625" style="56" customWidth="1"/>
    <col min="15364" max="15364" width="28.140625" style="56" customWidth="1"/>
    <col min="15365" max="15365" width="0" style="56" hidden="1" customWidth="1"/>
    <col min="15366" max="15366" width="16.42578125" style="56" customWidth="1"/>
    <col min="15367" max="15367" width="24.28515625" style="56" customWidth="1"/>
    <col min="15368" max="15368" width="23.7109375" style="56" customWidth="1"/>
    <col min="15369" max="15369" width="18.140625" style="56" customWidth="1"/>
    <col min="15370" max="15370" width="26.42578125" style="56" customWidth="1"/>
    <col min="15371" max="15616" width="9.140625" style="56"/>
    <col min="15617" max="15617" width="16.42578125" style="56" customWidth="1"/>
    <col min="15618" max="15618" width="98.5703125" style="56" customWidth="1"/>
    <col min="15619" max="15619" width="26.28515625" style="56" customWidth="1"/>
    <col min="15620" max="15620" width="28.140625" style="56" customWidth="1"/>
    <col min="15621" max="15621" width="0" style="56" hidden="1" customWidth="1"/>
    <col min="15622" max="15622" width="16.42578125" style="56" customWidth="1"/>
    <col min="15623" max="15623" width="24.28515625" style="56" customWidth="1"/>
    <col min="15624" max="15624" width="23.7109375" style="56" customWidth="1"/>
    <col min="15625" max="15625" width="18.140625" style="56" customWidth="1"/>
    <col min="15626" max="15626" width="26.42578125" style="56" customWidth="1"/>
    <col min="15627" max="15872" width="9.140625" style="56"/>
    <col min="15873" max="15873" width="16.42578125" style="56" customWidth="1"/>
    <col min="15874" max="15874" width="98.5703125" style="56" customWidth="1"/>
    <col min="15875" max="15875" width="26.28515625" style="56" customWidth="1"/>
    <col min="15876" max="15876" width="28.140625" style="56" customWidth="1"/>
    <col min="15877" max="15877" width="0" style="56" hidden="1" customWidth="1"/>
    <col min="15878" max="15878" width="16.42578125" style="56" customWidth="1"/>
    <col min="15879" max="15879" width="24.28515625" style="56" customWidth="1"/>
    <col min="15880" max="15880" width="23.7109375" style="56" customWidth="1"/>
    <col min="15881" max="15881" width="18.140625" style="56" customWidth="1"/>
    <col min="15882" max="15882" width="26.42578125" style="56" customWidth="1"/>
    <col min="15883" max="16128" width="9.140625" style="56"/>
    <col min="16129" max="16129" width="16.42578125" style="56" customWidth="1"/>
    <col min="16130" max="16130" width="98.5703125" style="56" customWidth="1"/>
    <col min="16131" max="16131" width="26.28515625" style="56" customWidth="1"/>
    <col min="16132" max="16132" width="28.140625" style="56" customWidth="1"/>
    <col min="16133" max="16133" width="0" style="56" hidden="1" customWidth="1"/>
    <col min="16134" max="16134" width="16.42578125" style="56" customWidth="1"/>
    <col min="16135" max="16135" width="24.28515625" style="56" customWidth="1"/>
    <col min="16136" max="16136" width="23.7109375" style="56" customWidth="1"/>
    <col min="16137" max="16137" width="18.140625" style="56" customWidth="1"/>
    <col min="16138" max="16138" width="26.42578125" style="56" customWidth="1"/>
    <col min="16139" max="16384" width="9.140625" style="56"/>
  </cols>
  <sheetData>
    <row r="1" spans="1:10" ht="20.25" x14ac:dyDescent="0.25">
      <c r="A1" s="134"/>
      <c r="B1" s="134"/>
      <c r="C1" s="135" t="s">
        <v>0</v>
      </c>
      <c r="D1" s="135"/>
      <c r="E1" s="135"/>
      <c r="F1" s="135"/>
      <c r="G1" s="135"/>
      <c r="H1" s="135"/>
      <c r="I1" s="135"/>
      <c r="J1" s="135"/>
    </row>
    <row r="2" spans="1:10" ht="20.25" x14ac:dyDescent="0.25">
      <c r="A2" s="134"/>
      <c r="B2" s="134"/>
      <c r="C2" s="135" t="s">
        <v>1</v>
      </c>
      <c r="D2" s="135"/>
      <c r="E2" s="135"/>
      <c r="F2" s="135"/>
      <c r="G2" s="135"/>
      <c r="H2" s="135"/>
      <c r="I2" s="135"/>
      <c r="J2" s="135"/>
    </row>
    <row r="3" spans="1:10" ht="20.25" x14ac:dyDescent="0.25">
      <c r="A3" s="134"/>
      <c r="B3" s="134"/>
      <c r="C3" s="135" t="s">
        <v>128</v>
      </c>
      <c r="D3" s="135"/>
      <c r="E3" s="135"/>
      <c r="F3" s="135"/>
      <c r="G3" s="135"/>
      <c r="H3" s="135"/>
      <c r="I3" s="135"/>
      <c r="J3" s="135"/>
    </row>
    <row r="4" spans="1:10" ht="20.25" x14ac:dyDescent="0.25">
      <c r="A4" s="73"/>
      <c r="B4" s="73"/>
      <c r="C4" s="74"/>
      <c r="D4" s="74"/>
      <c r="E4" s="74"/>
      <c r="F4" s="74"/>
      <c r="G4" s="74"/>
      <c r="H4" s="74"/>
      <c r="I4" s="74"/>
      <c r="J4" s="74"/>
    </row>
    <row r="5" spans="1:10" ht="20.25" x14ac:dyDescent="0.25">
      <c r="A5" s="73"/>
      <c r="B5" s="73"/>
      <c r="C5" s="74"/>
      <c r="D5" s="74"/>
      <c r="E5" s="74"/>
      <c r="F5" s="74"/>
      <c r="G5" s="74"/>
      <c r="H5" s="74"/>
      <c r="I5" s="74"/>
      <c r="J5" s="74"/>
    </row>
    <row r="6" spans="1:10" ht="20.25" x14ac:dyDescent="0.25">
      <c r="A6" s="127" t="s">
        <v>141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0" ht="21" thickBot="1" x14ac:dyDescent="0.3">
      <c r="A7" s="5"/>
      <c r="B7" s="5"/>
      <c r="C7" s="5"/>
      <c r="D7" s="5"/>
      <c r="E7" s="5"/>
      <c r="F7" s="5"/>
      <c r="G7" s="6"/>
      <c r="H7" s="5"/>
      <c r="I7" s="7" t="s">
        <v>2</v>
      </c>
      <c r="J7" s="5"/>
    </row>
    <row r="8" spans="1:10" ht="20.25" x14ac:dyDescent="0.25">
      <c r="A8" s="128" t="s">
        <v>3</v>
      </c>
      <c r="B8" s="130" t="s">
        <v>4</v>
      </c>
      <c r="C8" s="132" t="s">
        <v>5</v>
      </c>
      <c r="D8" s="132"/>
      <c r="E8" s="132"/>
      <c r="F8" s="132"/>
      <c r="G8" s="133" t="s">
        <v>6</v>
      </c>
      <c r="H8" s="133"/>
      <c r="I8" s="133"/>
      <c r="J8" s="8"/>
    </row>
    <row r="9" spans="1:10" ht="141.75" x14ac:dyDescent="0.25">
      <c r="A9" s="129"/>
      <c r="B9" s="131"/>
      <c r="C9" s="60" t="s">
        <v>7</v>
      </c>
      <c r="D9" s="60" t="s">
        <v>8</v>
      </c>
      <c r="E9" s="60" t="s">
        <v>9</v>
      </c>
      <c r="F9" s="60" t="s">
        <v>109</v>
      </c>
      <c r="G9" s="60" t="s">
        <v>11</v>
      </c>
      <c r="H9" s="60" t="s">
        <v>12</v>
      </c>
      <c r="I9" s="60" t="s">
        <v>110</v>
      </c>
      <c r="J9" s="10" t="s">
        <v>14</v>
      </c>
    </row>
    <row r="10" spans="1:10" s="55" customFormat="1" ht="20.25" x14ac:dyDescent="0.25">
      <c r="A10" s="11">
        <v>10000000</v>
      </c>
      <c r="B10" s="12" t="s">
        <v>15</v>
      </c>
      <c r="C10" s="13">
        <f>SUM(C11,C16,C17,C22,C23,C24)</f>
        <v>5957500</v>
      </c>
      <c r="D10" s="13">
        <f t="shared" ref="D10:J10" si="0">SUM(D11,D16,D17,D22,D23,D24)</f>
        <v>8102642.5899999999</v>
      </c>
      <c r="E10" s="13">
        <f t="shared" si="0"/>
        <v>256.60000000000002</v>
      </c>
      <c r="F10" s="20">
        <f>D10/C10*100</f>
        <v>136.00742912295425</v>
      </c>
      <c r="G10" s="13">
        <f t="shared" si="0"/>
        <v>1200</v>
      </c>
      <c r="H10" s="13">
        <f t="shared" si="0"/>
        <v>611.96</v>
      </c>
      <c r="I10" s="20">
        <f>H10/G10*100</f>
        <v>50.99666666666667</v>
      </c>
      <c r="J10" s="16">
        <f t="shared" si="0"/>
        <v>8103254.5499999998</v>
      </c>
    </row>
    <row r="11" spans="1:10" s="54" customFormat="1" ht="40.5" x14ac:dyDescent="0.25">
      <c r="A11" s="11">
        <v>11000000</v>
      </c>
      <c r="B11" s="18" t="s">
        <v>16</v>
      </c>
      <c r="C11" s="13">
        <f>SUM(C12:C12)</f>
        <v>0</v>
      </c>
      <c r="D11" s="13">
        <f>SUM(D12:D12)</f>
        <v>18792</v>
      </c>
      <c r="E11" s="14">
        <v>88.2</v>
      </c>
      <c r="F11" s="20"/>
      <c r="G11" s="13"/>
      <c r="H11" s="13"/>
      <c r="I11" s="20"/>
      <c r="J11" s="16">
        <f t="shared" ref="J11:J39" si="1">SUM(D11,H11)</f>
        <v>18792</v>
      </c>
    </row>
    <row r="12" spans="1:10" ht="40.5" x14ac:dyDescent="0.25">
      <c r="A12" s="11">
        <v>11020000</v>
      </c>
      <c r="B12" s="12" t="s">
        <v>18</v>
      </c>
      <c r="C12" s="13">
        <v>0</v>
      </c>
      <c r="D12" s="13">
        <v>18792</v>
      </c>
      <c r="E12" s="20">
        <v>80.7</v>
      </c>
      <c r="F12" s="20"/>
      <c r="G12" s="13"/>
      <c r="H12" s="13"/>
      <c r="I12" s="20"/>
      <c r="J12" s="16">
        <f t="shared" si="1"/>
        <v>18792</v>
      </c>
    </row>
    <row r="13" spans="1:10" s="54" customFormat="1" ht="20.25" hidden="1" x14ac:dyDescent="0.25">
      <c r="A13" s="21" t="s">
        <v>19</v>
      </c>
      <c r="B13" s="18" t="s">
        <v>20</v>
      </c>
      <c r="C13" s="22">
        <f t="shared" ref="C13:H13" si="2">SUM(C14:C15)</f>
        <v>0</v>
      </c>
      <c r="D13" s="22">
        <f>SUM(D14:D15)</f>
        <v>0</v>
      </c>
      <c r="E13" s="14">
        <f t="shared" si="2"/>
        <v>103.8</v>
      </c>
      <c r="F13" s="20" t="e">
        <f t="shared" ref="F13:F41" si="3">D13/C13*100</f>
        <v>#DIV/0!</v>
      </c>
      <c r="G13" s="13">
        <f t="shared" si="2"/>
        <v>0</v>
      </c>
      <c r="H13" s="13">
        <f t="shared" si="2"/>
        <v>0</v>
      </c>
      <c r="I13" s="20"/>
      <c r="J13" s="16">
        <f t="shared" si="1"/>
        <v>0</v>
      </c>
    </row>
    <row r="14" spans="1:10" ht="20.25" hidden="1" x14ac:dyDescent="0.25">
      <c r="A14" s="21" t="s">
        <v>21</v>
      </c>
      <c r="B14" s="18" t="s">
        <v>22</v>
      </c>
      <c r="C14" s="13"/>
      <c r="D14" s="13">
        <v>0</v>
      </c>
      <c r="E14" s="20"/>
      <c r="F14" s="20" t="e">
        <f t="shared" si="3"/>
        <v>#DIV/0!</v>
      </c>
      <c r="G14" s="13"/>
      <c r="H14" s="13"/>
      <c r="I14" s="20"/>
      <c r="J14" s="16">
        <f t="shared" si="1"/>
        <v>0</v>
      </c>
    </row>
    <row r="15" spans="1:10" ht="20.25" hidden="1" x14ac:dyDescent="0.25">
      <c r="A15" s="21" t="s">
        <v>23</v>
      </c>
      <c r="B15" s="18" t="s">
        <v>24</v>
      </c>
      <c r="C15" s="13"/>
      <c r="D15" s="13"/>
      <c r="E15" s="20">
        <v>103.8</v>
      </c>
      <c r="F15" s="20" t="e">
        <f t="shared" si="3"/>
        <v>#DIV/0!</v>
      </c>
      <c r="G15" s="13"/>
      <c r="H15" s="13"/>
      <c r="I15" s="20"/>
      <c r="J15" s="16">
        <f t="shared" si="1"/>
        <v>0</v>
      </c>
    </row>
    <row r="16" spans="1:10" ht="20.25" x14ac:dyDescent="0.25">
      <c r="A16" s="21" t="s">
        <v>25</v>
      </c>
      <c r="B16" s="18" t="s">
        <v>26</v>
      </c>
      <c r="C16" s="13">
        <v>50000</v>
      </c>
      <c r="D16" s="13">
        <v>400758.92</v>
      </c>
      <c r="E16" s="20"/>
      <c r="F16" s="20">
        <f t="shared" si="3"/>
        <v>801.51783999999998</v>
      </c>
      <c r="G16" s="13"/>
      <c r="H16" s="13"/>
      <c r="I16" s="20"/>
      <c r="J16" s="16">
        <f t="shared" si="1"/>
        <v>400758.92</v>
      </c>
    </row>
    <row r="17" spans="1:10" ht="20.25" x14ac:dyDescent="0.25">
      <c r="A17" s="21" t="s">
        <v>27</v>
      </c>
      <c r="B17" s="23" t="s">
        <v>28</v>
      </c>
      <c r="C17" s="13">
        <f>SUM(C18:C21)</f>
        <v>2081600</v>
      </c>
      <c r="D17" s="13">
        <f>SUM(D18:D21)</f>
        <v>2427002.14</v>
      </c>
      <c r="E17" s="20">
        <v>168.4</v>
      </c>
      <c r="F17" s="20">
        <f t="shared" si="3"/>
        <v>116.59310818601077</v>
      </c>
      <c r="G17" s="13"/>
      <c r="H17" s="13"/>
      <c r="I17" s="20"/>
      <c r="J17" s="16">
        <f>SUM(D17,H17)</f>
        <v>2427002.14</v>
      </c>
    </row>
    <row r="18" spans="1:10" ht="40.5" x14ac:dyDescent="0.25">
      <c r="A18" s="11" t="s">
        <v>29</v>
      </c>
      <c r="B18" s="18" t="s">
        <v>30</v>
      </c>
      <c r="C18" s="13">
        <v>32600</v>
      </c>
      <c r="D18" s="13">
        <v>132680.20000000001</v>
      </c>
      <c r="E18" s="20"/>
      <c r="F18" s="20">
        <f t="shared" si="3"/>
        <v>406.99447852760738</v>
      </c>
      <c r="G18" s="13"/>
      <c r="H18" s="13"/>
      <c r="I18" s="20"/>
      <c r="J18" s="16">
        <f t="shared" si="1"/>
        <v>132680.20000000001</v>
      </c>
    </row>
    <row r="19" spans="1:10" ht="40.5" x14ac:dyDescent="0.25">
      <c r="A19" s="11" t="s">
        <v>31</v>
      </c>
      <c r="B19" s="18" t="s">
        <v>32</v>
      </c>
      <c r="C19" s="13">
        <v>678200</v>
      </c>
      <c r="D19" s="13">
        <v>631064.18000000005</v>
      </c>
      <c r="E19" s="20"/>
      <c r="F19" s="20">
        <f t="shared" si="3"/>
        <v>93.049864346800362</v>
      </c>
      <c r="G19" s="13"/>
      <c r="H19" s="13"/>
      <c r="I19" s="20"/>
      <c r="J19" s="16">
        <f t="shared" si="1"/>
        <v>631064.18000000005</v>
      </c>
    </row>
    <row r="20" spans="1:10" ht="40.5" x14ac:dyDescent="0.25">
      <c r="A20" s="11" t="s">
        <v>35</v>
      </c>
      <c r="B20" s="18" t="s">
        <v>36</v>
      </c>
      <c r="C20" s="13">
        <v>6300</v>
      </c>
      <c r="D20" s="13">
        <v>3823.21</v>
      </c>
      <c r="E20" s="20"/>
      <c r="F20" s="20">
        <f t="shared" si="3"/>
        <v>60.685873015873014</v>
      </c>
      <c r="G20" s="13"/>
      <c r="H20" s="13"/>
      <c r="I20" s="20"/>
      <c r="J20" s="16">
        <f t="shared" si="1"/>
        <v>3823.21</v>
      </c>
    </row>
    <row r="21" spans="1:10" ht="40.5" x14ac:dyDescent="0.25">
      <c r="A21" s="11" t="s">
        <v>111</v>
      </c>
      <c r="B21" s="18" t="s">
        <v>38</v>
      </c>
      <c r="C21" s="13">
        <v>1364500</v>
      </c>
      <c r="D21" s="13">
        <v>1659434.55</v>
      </c>
      <c r="E21" s="20"/>
      <c r="F21" s="20">
        <f t="shared" si="3"/>
        <v>121.61484426529864</v>
      </c>
      <c r="G21" s="13"/>
      <c r="H21" s="13"/>
      <c r="I21" s="20"/>
      <c r="J21" s="16">
        <f t="shared" si="1"/>
        <v>1659434.55</v>
      </c>
    </row>
    <row r="22" spans="1:10" ht="40.5" x14ac:dyDescent="0.25">
      <c r="A22" s="11">
        <v>14040000</v>
      </c>
      <c r="B22" s="58" t="s">
        <v>41</v>
      </c>
      <c r="C22" s="13">
        <v>144700</v>
      </c>
      <c r="D22" s="13">
        <v>202230.91</v>
      </c>
      <c r="E22" s="20"/>
      <c r="F22" s="20">
        <f t="shared" si="3"/>
        <v>139.75874913614373</v>
      </c>
      <c r="G22" s="13"/>
      <c r="H22" s="13"/>
      <c r="I22" s="20"/>
      <c r="J22" s="16">
        <f t="shared" si="1"/>
        <v>202230.91</v>
      </c>
    </row>
    <row r="23" spans="1:10" ht="40.5" x14ac:dyDescent="0.25">
      <c r="A23" s="11" t="s">
        <v>42</v>
      </c>
      <c r="B23" s="58" t="s">
        <v>43</v>
      </c>
      <c r="C23" s="13">
        <v>3681200</v>
      </c>
      <c r="D23" s="13">
        <v>5053858.62</v>
      </c>
      <c r="E23" s="20"/>
      <c r="F23" s="20">
        <f t="shared" si="3"/>
        <v>137.28834673476041</v>
      </c>
      <c r="G23" s="13"/>
      <c r="H23" s="13"/>
      <c r="I23" s="20"/>
      <c r="J23" s="16">
        <f>SUM(D23,H23)</f>
        <v>5053858.62</v>
      </c>
    </row>
    <row r="24" spans="1:10" ht="20.25" x14ac:dyDescent="0.25">
      <c r="A24" s="11">
        <v>19010000</v>
      </c>
      <c r="B24" s="58" t="s">
        <v>44</v>
      </c>
      <c r="C24" s="13"/>
      <c r="D24" s="13"/>
      <c r="E24" s="20"/>
      <c r="F24" s="20"/>
      <c r="G24" s="13">
        <v>1200</v>
      </c>
      <c r="H24" s="13">
        <v>611.96</v>
      </c>
      <c r="I24" s="20">
        <f t="shared" ref="I24:I41" si="4">H24/G24*100</f>
        <v>50.99666666666667</v>
      </c>
      <c r="J24" s="16">
        <f t="shared" si="1"/>
        <v>611.96</v>
      </c>
    </row>
    <row r="25" spans="1:10" s="55" customFormat="1" ht="20.25" x14ac:dyDescent="0.25">
      <c r="A25" s="21" t="s">
        <v>45</v>
      </c>
      <c r="B25" s="12" t="s">
        <v>46</v>
      </c>
      <c r="C25" s="13">
        <f>SUM(C27,C28,C33)</f>
        <v>2110</v>
      </c>
      <c r="D25" s="13">
        <f>SUM(D26,D28,D33,D35)</f>
        <v>4505.7299999999996</v>
      </c>
      <c r="E25" s="13">
        <f t="shared" ref="E25" si="5">SUM(E26,E28,E33,E35)</f>
        <v>684.8</v>
      </c>
      <c r="F25" s="20">
        <f t="shared" si="3"/>
        <v>213.54170616113743</v>
      </c>
      <c r="G25" s="13">
        <f>SUM(G26,G28,G32,G35,G34)</f>
        <v>113500</v>
      </c>
      <c r="H25" s="13">
        <f>SUM(H26,H28,H32,H35,H33)</f>
        <v>138336.78</v>
      </c>
      <c r="I25" s="20">
        <f t="shared" si="4"/>
        <v>121.88262555066078</v>
      </c>
      <c r="J25" s="16">
        <f t="shared" ref="J25" si="6">SUM(J26,J28,J32,J35,J34)</f>
        <v>142842.51</v>
      </c>
    </row>
    <row r="26" spans="1:10" ht="20.25" x14ac:dyDescent="0.25">
      <c r="A26" s="21" t="s">
        <v>55</v>
      </c>
      <c r="B26" s="18" t="s">
        <v>56</v>
      </c>
      <c r="C26" s="13"/>
      <c r="D26" s="13">
        <v>2040</v>
      </c>
      <c r="E26" s="20"/>
      <c r="F26" s="20"/>
      <c r="G26" s="13"/>
      <c r="H26" s="13"/>
      <c r="I26" s="20"/>
      <c r="J26" s="16">
        <f t="shared" si="1"/>
        <v>2040</v>
      </c>
    </row>
    <row r="27" spans="1:10" ht="20.25" x14ac:dyDescent="0.25">
      <c r="A27" s="21" t="s">
        <v>57</v>
      </c>
      <c r="B27" s="18" t="s">
        <v>58</v>
      </c>
      <c r="C27" s="13">
        <v>0</v>
      </c>
      <c r="D27" s="13">
        <v>0</v>
      </c>
      <c r="E27" s="20"/>
      <c r="F27" s="20"/>
      <c r="G27" s="13"/>
      <c r="H27" s="13"/>
      <c r="I27" s="20"/>
      <c r="J27" s="16">
        <f t="shared" si="1"/>
        <v>0</v>
      </c>
    </row>
    <row r="28" spans="1:10" s="54" customFormat="1" ht="40.5" x14ac:dyDescent="0.25">
      <c r="A28" s="21" t="s">
        <v>59</v>
      </c>
      <c r="B28" s="18" t="s">
        <v>60</v>
      </c>
      <c r="C28" s="13">
        <f>SUM(C29:C31)</f>
        <v>2110</v>
      </c>
      <c r="D28" s="13">
        <f>SUM(D29:D31)</f>
        <v>2465.73</v>
      </c>
      <c r="E28" s="14">
        <v>98.9</v>
      </c>
      <c r="F28" s="20">
        <f t="shared" si="3"/>
        <v>116.85924170616113</v>
      </c>
      <c r="G28" s="13"/>
      <c r="H28" s="13"/>
      <c r="I28" s="20"/>
      <c r="J28" s="16">
        <f t="shared" si="1"/>
        <v>2465.73</v>
      </c>
    </row>
    <row r="29" spans="1:10" s="54" customFormat="1" ht="20.25" x14ac:dyDescent="0.25">
      <c r="A29" s="21" t="s">
        <v>61</v>
      </c>
      <c r="B29" s="18" t="s">
        <v>62</v>
      </c>
      <c r="C29" s="13">
        <v>2110</v>
      </c>
      <c r="D29" s="13">
        <v>2464.83</v>
      </c>
      <c r="E29" s="14"/>
      <c r="F29" s="20">
        <f t="shared" si="3"/>
        <v>116.81658767772511</v>
      </c>
      <c r="G29" s="13"/>
      <c r="H29" s="13"/>
      <c r="I29" s="20"/>
      <c r="J29" s="16">
        <f t="shared" si="1"/>
        <v>2464.83</v>
      </c>
    </row>
    <row r="30" spans="1:10" ht="20.25" x14ac:dyDescent="0.25">
      <c r="A30" s="21" t="s">
        <v>63</v>
      </c>
      <c r="B30" s="18" t="s">
        <v>64</v>
      </c>
      <c r="C30" s="13">
        <v>0</v>
      </c>
      <c r="D30" s="13">
        <v>0</v>
      </c>
      <c r="E30" s="20">
        <v>98.3</v>
      </c>
      <c r="F30" s="20"/>
      <c r="G30" s="13"/>
      <c r="H30" s="13"/>
      <c r="I30" s="20"/>
      <c r="J30" s="16">
        <f t="shared" si="1"/>
        <v>0</v>
      </c>
    </row>
    <row r="31" spans="1:10" ht="20.25" x14ac:dyDescent="0.25">
      <c r="A31" s="21" t="s">
        <v>65</v>
      </c>
      <c r="B31" s="18" t="s">
        <v>66</v>
      </c>
      <c r="C31" s="13">
        <v>0</v>
      </c>
      <c r="D31" s="13">
        <v>0.9</v>
      </c>
      <c r="E31" s="20">
        <v>85</v>
      </c>
      <c r="F31" s="20"/>
      <c r="G31" s="13"/>
      <c r="H31" s="13"/>
      <c r="I31" s="20"/>
      <c r="J31" s="16">
        <f t="shared" si="1"/>
        <v>0.9</v>
      </c>
    </row>
    <row r="32" spans="1:10" ht="40.5" x14ac:dyDescent="0.25">
      <c r="A32" s="21" t="s">
        <v>67</v>
      </c>
      <c r="B32" s="18" t="s">
        <v>68</v>
      </c>
      <c r="C32" s="13"/>
      <c r="D32" s="13"/>
      <c r="E32" s="20"/>
      <c r="F32" s="20"/>
      <c r="G32" s="13">
        <v>53500</v>
      </c>
      <c r="H32" s="13">
        <v>59677.279999999999</v>
      </c>
      <c r="I32" s="20">
        <f t="shared" si="4"/>
        <v>111.54631775700933</v>
      </c>
      <c r="J32" s="16">
        <f t="shared" si="1"/>
        <v>59677.279999999999</v>
      </c>
    </row>
    <row r="33" spans="1:10" ht="20.25" x14ac:dyDescent="0.25">
      <c r="A33" s="21" t="s">
        <v>69</v>
      </c>
      <c r="B33" s="18" t="s">
        <v>70</v>
      </c>
      <c r="C33" s="13">
        <f>SUM(C34:C34)</f>
        <v>0</v>
      </c>
      <c r="D33" s="13">
        <f>SUM(D34:D34)</f>
        <v>0</v>
      </c>
      <c r="E33" s="20">
        <v>585.9</v>
      </c>
      <c r="F33" s="20"/>
      <c r="G33" s="13">
        <f>SUM(G34:G34)</f>
        <v>0</v>
      </c>
      <c r="H33" s="13">
        <f>SUM(H34:H34)</f>
        <v>2550</v>
      </c>
      <c r="I33" s="20"/>
      <c r="J33" s="16">
        <f t="shared" si="1"/>
        <v>2550</v>
      </c>
    </row>
    <row r="34" spans="1:10" ht="101.25" x14ac:dyDescent="0.25">
      <c r="A34" s="11" t="s">
        <v>71</v>
      </c>
      <c r="B34" s="18" t="s">
        <v>72</v>
      </c>
      <c r="C34" s="13">
        <v>0</v>
      </c>
      <c r="D34" s="13">
        <v>0</v>
      </c>
      <c r="E34" s="20"/>
      <c r="F34" s="20"/>
      <c r="G34" s="13">
        <v>0</v>
      </c>
      <c r="H34" s="13">
        <v>2550</v>
      </c>
      <c r="I34" s="20"/>
      <c r="J34" s="16">
        <f t="shared" si="1"/>
        <v>2550</v>
      </c>
    </row>
    <row r="35" spans="1:10" ht="20.25" x14ac:dyDescent="0.25">
      <c r="A35" s="21" t="s">
        <v>74</v>
      </c>
      <c r="B35" s="18" t="s">
        <v>75</v>
      </c>
      <c r="C35" s="13"/>
      <c r="D35" s="13"/>
      <c r="E35" s="20"/>
      <c r="F35" s="20"/>
      <c r="G35" s="13">
        <v>60000</v>
      </c>
      <c r="H35" s="13">
        <v>76109.5</v>
      </c>
      <c r="I35" s="20">
        <f t="shared" si="4"/>
        <v>126.84916666666666</v>
      </c>
      <c r="J35" s="16">
        <f t="shared" si="1"/>
        <v>76109.5</v>
      </c>
    </row>
    <row r="36" spans="1:10" s="55" customFormat="1" ht="20.25" x14ac:dyDescent="0.25">
      <c r="A36" s="21"/>
      <c r="B36" s="18" t="s">
        <v>82</v>
      </c>
      <c r="C36" s="24">
        <f>SUM(C10,C25,)</f>
        <v>5959610</v>
      </c>
      <c r="D36" s="24">
        <f t="shared" ref="D36:E36" si="7">SUM(D10,D25,)</f>
        <v>8107148.3200000003</v>
      </c>
      <c r="E36" s="24">
        <f t="shared" si="7"/>
        <v>941.4</v>
      </c>
      <c r="F36" s="20">
        <f t="shared" si="3"/>
        <v>136.03488013477391</v>
      </c>
      <c r="G36" s="24">
        <f>SUM(G10,G32,G35)</f>
        <v>114700</v>
      </c>
      <c r="H36" s="24">
        <f>SUM(H10,H25)</f>
        <v>138948.74</v>
      </c>
      <c r="I36" s="20">
        <f t="shared" si="4"/>
        <v>121.14101133391455</v>
      </c>
      <c r="J36" s="27">
        <f t="shared" ref="J36" si="8">SUM(J10,J25)</f>
        <v>8246097.0599999996</v>
      </c>
    </row>
    <row r="37" spans="1:10" s="55" customFormat="1" ht="20.25" x14ac:dyDescent="0.25">
      <c r="A37" s="21" t="s">
        <v>83</v>
      </c>
      <c r="B37" s="18" t="s">
        <v>84</v>
      </c>
      <c r="C37" s="24">
        <f>(C38)</f>
        <v>1133800</v>
      </c>
      <c r="D37" s="24">
        <f t="shared" ref="D37:E37" si="9">(D38)</f>
        <v>1133800</v>
      </c>
      <c r="E37" s="24">
        <f t="shared" si="9"/>
        <v>0</v>
      </c>
      <c r="F37" s="20">
        <f t="shared" si="3"/>
        <v>100</v>
      </c>
      <c r="G37" s="24"/>
      <c r="H37" s="24"/>
      <c r="I37" s="20"/>
      <c r="J37" s="27">
        <v>1133800</v>
      </c>
    </row>
    <row r="38" spans="1:10" s="55" customFormat="1" ht="40.5" x14ac:dyDescent="0.25">
      <c r="A38" s="21" t="s">
        <v>95</v>
      </c>
      <c r="B38" s="23" t="s">
        <v>96</v>
      </c>
      <c r="C38" s="30">
        <v>1133800</v>
      </c>
      <c r="D38" s="30">
        <v>1133800</v>
      </c>
      <c r="E38" s="31"/>
      <c r="F38" s="20">
        <f t="shared" si="3"/>
        <v>100</v>
      </c>
      <c r="G38" s="30"/>
      <c r="H38" s="30"/>
      <c r="I38" s="20"/>
      <c r="J38" s="32"/>
    </row>
    <row r="39" spans="1:10" s="55" customFormat="1" ht="141.75" hidden="1" x14ac:dyDescent="0.25">
      <c r="A39" s="21" t="s">
        <v>97</v>
      </c>
      <c r="B39" s="18" t="s">
        <v>98</v>
      </c>
      <c r="C39" s="13"/>
      <c r="D39" s="13"/>
      <c r="E39" s="14"/>
      <c r="F39" s="20" t="e">
        <f t="shared" si="3"/>
        <v>#DIV/0!</v>
      </c>
      <c r="G39" s="13"/>
      <c r="H39" s="13"/>
      <c r="I39" s="20"/>
      <c r="J39" s="16">
        <f t="shared" si="1"/>
        <v>0</v>
      </c>
    </row>
    <row r="40" spans="1:10" s="55" customFormat="1" ht="20.25" x14ac:dyDescent="0.25">
      <c r="A40" s="21" t="s">
        <v>105</v>
      </c>
      <c r="B40" s="18" t="s">
        <v>106</v>
      </c>
      <c r="C40" s="13">
        <v>1133800</v>
      </c>
      <c r="D40" s="13">
        <v>1133800</v>
      </c>
      <c r="E40" s="14">
        <v>43.4</v>
      </c>
      <c r="F40" s="20">
        <f t="shared" si="3"/>
        <v>100</v>
      </c>
      <c r="G40" s="13"/>
      <c r="H40" s="13"/>
      <c r="I40" s="20"/>
      <c r="J40" s="16">
        <f t="shared" ref="J40" si="10">SUM(D40,H40)</f>
        <v>1133800</v>
      </c>
    </row>
    <row r="41" spans="1:10" s="55" customFormat="1" ht="21" thickBot="1" x14ac:dyDescent="0.3">
      <c r="A41" s="33"/>
      <c r="B41" s="34" t="s">
        <v>107</v>
      </c>
      <c r="C41" s="35">
        <f>SUM(C36+C37)</f>
        <v>7093410</v>
      </c>
      <c r="D41" s="35">
        <f>SUM(D36+D37)</f>
        <v>9240948.3200000003</v>
      </c>
      <c r="E41" s="36">
        <v>93.8</v>
      </c>
      <c r="F41" s="117">
        <f t="shared" si="3"/>
        <v>130.27511901892041</v>
      </c>
      <c r="G41" s="35">
        <f>SUM(G36,G37)</f>
        <v>114700</v>
      </c>
      <c r="H41" s="35">
        <f t="shared" ref="H41:J41" si="11">SUM(H36,H37)</f>
        <v>138948.74</v>
      </c>
      <c r="I41" s="117">
        <f t="shared" si="4"/>
        <v>121.14101133391455</v>
      </c>
      <c r="J41" s="38">
        <f t="shared" si="11"/>
        <v>9379897.0599999987</v>
      </c>
    </row>
    <row r="42" spans="1:10" s="55" customFormat="1" ht="69" customHeight="1" x14ac:dyDescent="0.25">
      <c r="A42" s="39"/>
      <c r="B42" s="40"/>
      <c r="C42" s="41"/>
      <c r="D42" s="41"/>
      <c r="E42" s="41"/>
      <c r="F42" s="42"/>
      <c r="G42" s="41"/>
      <c r="H42" s="41"/>
      <c r="I42" s="42"/>
      <c r="J42" s="41"/>
    </row>
    <row r="43" spans="1:10" s="55" customFormat="1" ht="20.25" hidden="1" x14ac:dyDescent="0.25">
      <c r="A43" s="39"/>
      <c r="B43" s="40"/>
      <c r="C43" s="41"/>
      <c r="D43" s="41"/>
      <c r="E43" s="41"/>
      <c r="F43" s="41"/>
      <c r="G43" s="41"/>
      <c r="H43" s="41"/>
      <c r="I43" s="41"/>
      <c r="J43" s="41"/>
    </row>
    <row r="44" spans="1:10" ht="20.25" hidden="1" x14ac:dyDescent="0.25">
      <c r="A44" s="7"/>
      <c r="B44" s="7"/>
      <c r="C44" s="7" t="s">
        <v>108</v>
      </c>
      <c r="D44" s="7"/>
      <c r="E44" s="7"/>
      <c r="F44" s="7"/>
      <c r="G44" s="7"/>
      <c r="H44" s="7"/>
      <c r="I44" s="7"/>
      <c r="J44" s="7"/>
    </row>
    <row r="45" spans="1:10" ht="27.75" x14ac:dyDescent="0.4">
      <c r="A45" s="7"/>
      <c r="B45" s="75" t="s">
        <v>149</v>
      </c>
      <c r="C45"/>
      <c r="D45"/>
      <c r="E45"/>
      <c r="F45"/>
      <c r="G45"/>
      <c r="H45"/>
      <c r="I45" s="7"/>
      <c r="J45" s="7"/>
    </row>
    <row r="46" spans="1:10" ht="79.5" customHeight="1" x14ac:dyDescent="0.4">
      <c r="A46" s="7"/>
      <c r="B46" s="75"/>
      <c r="C46"/>
      <c r="D46"/>
      <c r="E46"/>
      <c r="F46"/>
      <c r="G46"/>
      <c r="H46"/>
      <c r="I46" s="7"/>
      <c r="J46" s="7"/>
    </row>
    <row r="47" spans="1:10" ht="27.75" x14ac:dyDescent="0.4">
      <c r="A47" s="7"/>
      <c r="B47" s="75" t="s">
        <v>155</v>
      </c>
      <c r="C47"/>
      <c r="D47"/>
      <c r="E47"/>
      <c r="F47"/>
      <c r="G47"/>
      <c r="H47"/>
      <c r="I47" s="7"/>
      <c r="J47" s="7"/>
    </row>
    <row r="48" spans="1:10" ht="20.2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</row>
    <row r="49" spans="1:10" ht="20.25" x14ac:dyDescent="0.25">
      <c r="A49" s="57"/>
      <c r="B49" s="136"/>
      <c r="C49" s="136"/>
      <c r="D49" s="136"/>
      <c r="E49" s="136"/>
      <c r="F49" s="136"/>
      <c r="G49" s="136"/>
      <c r="H49" s="136"/>
      <c r="I49" s="136"/>
      <c r="J49" s="136"/>
    </row>
    <row r="50" spans="1:10" ht="20.25" x14ac:dyDescent="0.25">
      <c r="A50" s="43"/>
      <c r="B50" s="44"/>
      <c r="C50" s="44"/>
      <c r="D50" s="45"/>
      <c r="E50" s="46"/>
      <c r="F50" s="46"/>
      <c r="G50" s="43"/>
      <c r="H50" s="47"/>
      <c r="I50" s="47"/>
      <c r="J50" s="43"/>
    </row>
    <row r="51" spans="1:10" x14ac:dyDescent="0.25">
      <c r="B51" s="49"/>
      <c r="C51" s="50"/>
      <c r="D51" s="49"/>
      <c r="G51" s="51"/>
    </row>
  </sheetData>
  <mergeCells count="12">
    <mergeCell ref="B49:J49"/>
    <mergeCell ref="A1:B1"/>
    <mergeCell ref="C1:J1"/>
    <mergeCell ref="A2:B2"/>
    <mergeCell ref="C2:J2"/>
    <mergeCell ref="A3:B3"/>
    <mergeCell ref="C3:J3"/>
    <mergeCell ref="A6:J6"/>
    <mergeCell ref="A8:A9"/>
    <mergeCell ref="B8:B9"/>
    <mergeCell ref="C8:F8"/>
    <mergeCell ref="G8:I8"/>
  </mergeCells>
  <hyperlinks>
    <hyperlink ref="B11" location="_ftn1" display="_ftn1"/>
    <hyperlink ref="E11" location="_ftn1" display="_ftn1"/>
    <hyperlink ref="B22" location="_ftn1" display="_ftn1"/>
    <hyperlink ref="B40" location="_ftn1" display="_ftn1"/>
    <hyperlink ref="B41" location="_ftn1" display="_ftn1"/>
    <hyperlink ref="B29" location="_ftn1" display="_ftn1"/>
    <hyperlink ref="B28" location="_ftn1" display="_ftn1"/>
    <hyperlink ref="B30" location="_ftn1" display="_ftn1"/>
  </hyperlink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10</vt:i4>
      </vt:variant>
    </vt:vector>
  </HeadingPairs>
  <TitlesOfParts>
    <vt:vector size="10" baseType="lpstr">
      <vt:lpstr>Олешин</vt:lpstr>
      <vt:lpstr>Богданівці</vt:lpstr>
      <vt:lpstr>Пирогівці</vt:lpstr>
      <vt:lpstr>Масівці</vt:lpstr>
      <vt:lpstr>Копистин</vt:lpstr>
      <vt:lpstr>Пархомівці</vt:lpstr>
      <vt:lpstr>Водички</vt:lpstr>
      <vt:lpstr>Бахматівці</vt:lpstr>
      <vt:lpstr>Давидківці</vt:lpstr>
      <vt:lpstr>Шаровечка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2021-03-03T06:34:09Z</dcterms:modified>
</cp:coreProperties>
</file>