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430" windowHeight="7950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Виробництво!$A$1:$C$60</definedName>
    <definedName name="_xlnm.Print_Area" localSheetId="3">Постачання!$A$1:$C$43</definedName>
    <definedName name="_xlnm.Print_Area" localSheetId="0">'Теплова енергія'!$A$1:$C$56</definedName>
    <definedName name="_xlnm.Print_Area" localSheetId="2">Транспортування!$A$1:$D$49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44525"/>
</workbook>
</file>

<file path=xl/calcChain.xml><?xml version="1.0" encoding="utf-8"?>
<calcChain xmlns="http://schemas.openxmlformats.org/spreadsheetml/2006/main">
  <c r="C25" i="5" l="1"/>
  <c r="C27" i="5" s="1"/>
  <c r="C44" i="1" l="1"/>
  <c r="C20" i="5" l="1"/>
  <c r="C17" i="5"/>
  <c r="C24" i="5" l="1"/>
  <c r="C15" i="5" l="1"/>
  <c r="C35" i="4"/>
  <c r="C30" i="4"/>
  <c r="C26" i="4" s="1"/>
  <c r="C22" i="4"/>
  <c r="C18" i="4"/>
  <c r="C40" i="3"/>
  <c r="C28" i="3"/>
  <c r="C24" i="3"/>
  <c r="C20" i="3"/>
  <c r="C15" i="3"/>
  <c r="C56" i="2"/>
  <c r="C54" i="2" s="1"/>
  <c r="C38" i="2"/>
  <c r="C31" i="2"/>
  <c r="C27" i="2"/>
  <c r="C23" i="2"/>
  <c r="C17" i="2"/>
  <c r="C47" i="1"/>
  <c r="C39" i="1"/>
  <c r="C35" i="1"/>
  <c r="C31" i="1"/>
  <c r="C22" i="1"/>
  <c r="C43" i="1" l="1"/>
  <c r="C15" i="4"/>
  <c r="C14" i="3"/>
  <c r="C33" i="3" s="1"/>
  <c r="C16" i="2"/>
  <c r="C36" i="2" s="1"/>
  <c r="C42" i="2" s="1"/>
  <c r="C21" i="1"/>
  <c r="C14" i="4" l="1"/>
  <c r="C17" i="1" s="1"/>
  <c r="C13" i="3"/>
  <c r="C16" i="1" s="1"/>
  <c r="C51" i="1"/>
  <c r="C15" i="2"/>
  <c r="C15" i="1" s="1"/>
  <c r="C32" i="4"/>
  <c r="C37" i="3"/>
  <c r="C14" i="1" l="1"/>
  <c r="C19" i="1" s="1"/>
  <c r="C18" i="1" s="1"/>
</calcChain>
</file>

<file path=xl/sharedStrings.xml><?xml version="1.0" encoding="utf-8"?>
<sst xmlns="http://schemas.openxmlformats.org/spreadsheetml/2006/main" count="352" uniqueCount="157">
  <si>
    <t>Додаток 1</t>
  </si>
  <si>
    <t xml:space="preserve">до рішення виконавчого комітету </t>
  </si>
  <si>
    <t xml:space="preserve">Хмельницької міської ради </t>
  </si>
  <si>
    <t xml:space="preserve">від                         №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</si>
  <si>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</si>
  <si>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</si>
  <si>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</si>
  <si>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</si>
  <si>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інших споживачів</t>
  </si>
  <si>
    <t>І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</si>
  <si>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</si>
  <si>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</si>
  <si>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</si>
  <si>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</si>
  <si>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</si>
  <si>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</si>
  <si>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</si>
  <si>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</si>
  <si>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</si>
  <si>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</si>
  <si>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</si>
  <si>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</si>
  <si>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</si>
  <si>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</si>
  <si>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</si>
  <si>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</si>
  <si>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</si>
  <si>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</si>
  <si>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</si>
  <si>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</si>
  <si>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</si>
  <si>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</si>
  <si>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</si>
  <si>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</si>
  <si>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</si>
  <si>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</si>
  <si>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</si>
  <si>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</si>
  <si>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</si>
  <si>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</si>
  <si>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</si>
  <si>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</si>
  <si>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</si>
  <si>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</si>
  <si>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</si>
  <si>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</si>
  <si>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</si>
  <si>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</si>
  <si>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</si>
  <si>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</si>
  <si>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</si>
  <si>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</si>
  <si>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</si>
  <si>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</si>
  <si>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</si>
  <si>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</si>
  <si>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</si>
  <si>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</si>
  <si>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</si>
  <si>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</si>
  <si>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</si>
  <si>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</si>
  <si>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</si>
  <si>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</si>
  <si>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</si>
  <si>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</si>
  <si>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</si>
  <si>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</si>
  <si>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</si>
  <si>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</si>
  <si>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</si>
  <si>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</si>
  <si>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</si>
  <si>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</si>
  <si>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</si>
  <si>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</si>
  <si>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</si>
  <si>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</si>
  <si>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</si>
  <si>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</si>
  <si>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</si>
  <si>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</si>
  <si>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</si>
  <si>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</si>
  <si>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</si>
  <si>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</si>
  <si>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</si>
  <si>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</si>
  <si>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</si>
  <si>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</si>
  <si>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</si>
  <si>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</si>
  <si>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</si>
  <si>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</si>
  <si>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</si>
  <si>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</si>
  <si>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</si>
  <si>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</si>
  <si>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</si>
  <si>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</si>
  <si>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</si>
  <si>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</si>
  <si>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</si>
  <si>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</si>
  <si>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</si>
  <si>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</si>
  <si>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</si>
  <si>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</si>
  <si>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</si>
  <si>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</si>
  <si>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</si>
  <si>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</si>
  <si>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</si>
  <si>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</si>
  <si>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</si>
  <si>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</si>
  <si>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</si>
  <si>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</si>
  <si>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</si>
  <si>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</si>
  <si>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</si>
  <si>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</si>
  <si>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</si>
  <si>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</si>
  <si>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</si>
  <si>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</si>
  <si>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</si>
  <si>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</si>
  <si>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</si>
  <si>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</si>
  <si>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</si>
  <si>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</si>
  <si>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</si>
  <si>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</si>
  <si>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</si>
  <si>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</si>
  <si>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</si>
  <si>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</si>
  <si>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</si>
  <si>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</si>
  <si>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</si>
  <si>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</si>
  <si>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</si>
  <si>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</si>
  <si>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</si>
  <si>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</si>
  <si>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</si>
  <si>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</si>
  <si>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</si>
  <si>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</si>
  <si>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</si>
  <si>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Структура тарифів на транспортування теплової енергії </t>
  </si>
  <si>
    <t xml:space="preserve">                                        Юлія САБІЙ</t>
  </si>
  <si>
    <t xml:space="preserve">                              Володимир СКАЛІЙ</t>
  </si>
  <si>
    <t>Тарифи на теплову енергію без ПДВ, у тому числі:</t>
  </si>
  <si>
    <t xml:space="preserve"> грн/Гкал, без ПДВ</t>
  </si>
  <si>
    <t xml:space="preserve"> грн./куб.м.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</si>
</sst>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₴_-;\-* #,##0.00_₴_-;_-* &quot;-&quot;??_₴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_-* #,##0.00\ _г_р_н_._-;\-* #,##0.00\ _г_р_н_._-;_-* &quot;-&quot;??\ _г_р_н_._-;_-@_-"/>
    <numFmt numFmtId="170" formatCode="dd\ mmm\ yyyy_);;;&quot;  &quot;@"/>
    <numFmt numFmtId="171" formatCode="_([$€]* #,##0.00_);_([$€]* \(#,##0.00\);_([$€]* &quot;-&quot;??_);_(@_)"/>
    <numFmt numFmtId="172" formatCode="#,##0_);\(#,##0\);&quot;- &quot;;&quot;  &quot;@"/>
    <numFmt numFmtId="173" formatCode="0.0_)"/>
    <numFmt numFmtId="174" formatCode="_-* #,##0\ _к_._-;\-* #,##0\ _к_._-;_-* &quot;-&quot;\ _к_._-;_-@_-"/>
    <numFmt numFmtId="175" formatCode="_(* #,##0.00_);_(* \(#,##0.00\);_(* &quot;-&quot;??_);_(@_)"/>
    <numFmt numFmtId="176" formatCode="_-* #,##0.0\ _г_р_н_._-;\-* #,##0.0\ _г_р_н_._-;_-* &quot;-&quot;??\ _г_р_н_.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68">
    <xf numFmtId="0" fontId="0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18" fillId="9" borderId="0" applyNumberFormat="0" applyBorder="0" applyAlignment="0" applyProtection="0"/>
    <xf numFmtId="0" fontId="19" fillId="4" borderId="16" applyNumberFormat="0" applyAlignment="0" applyProtection="0"/>
    <xf numFmtId="0" fontId="19" fillId="4" borderId="16" applyNumberFormat="0" applyAlignment="0" applyProtection="0"/>
    <xf numFmtId="0" fontId="20" fillId="25" borderId="17" applyNumberFormat="0" applyAlignment="0" applyProtection="0"/>
    <xf numFmtId="169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5" fillId="0" borderId="0"/>
    <xf numFmtId="0" fontId="15" fillId="0" borderId="0"/>
    <xf numFmtId="0" fontId="24" fillId="0" borderId="0" applyNumberFormat="0" applyFill="0" applyBorder="0" applyAlignment="0" applyProtection="0"/>
    <xf numFmtId="172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3" fontId="30" fillId="0" borderId="0" applyNumberFormat="0"/>
    <xf numFmtId="0" fontId="31" fillId="0" borderId="0"/>
    <xf numFmtId="0" fontId="32" fillId="5" borderId="16" applyNumberFormat="0" applyAlignment="0" applyProtection="0"/>
    <xf numFmtId="0" fontId="32" fillId="5" borderId="16" applyNumberFormat="0" applyAlignment="0" applyProtection="0"/>
    <xf numFmtId="0" fontId="33" fillId="0" borderId="21" applyNumberFormat="0" applyFill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9" fontId="36" fillId="0" borderId="0"/>
    <xf numFmtId="9" fontId="36" fillId="0" borderId="0"/>
    <xf numFmtId="0" fontId="21" fillId="6" borderId="22" applyNumberFormat="0" applyFont="0" applyAlignment="0" applyProtection="0"/>
    <xf numFmtId="0" fontId="21" fillId="6" borderId="22" applyNumberFormat="0" applyFont="0" applyAlignment="0" applyProtection="0"/>
    <xf numFmtId="0" fontId="37" fillId="4" borderId="23" applyNumberFormat="0" applyAlignment="0" applyProtection="0"/>
    <xf numFmtId="0" fontId="37" fillId="4" borderId="23" applyNumberFormat="0" applyAlignment="0" applyProtection="0"/>
    <xf numFmtId="0" fontId="38" fillId="4" borderId="0">
      <alignment horizontal="center" vertical="center"/>
    </xf>
    <xf numFmtId="0" fontId="39" fillId="4" borderId="0">
      <alignment horizontal="left" vertical="center"/>
    </xf>
    <xf numFmtId="1" fontId="40" fillId="0" borderId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24" borderId="0" applyNumberFormat="0" applyBorder="0" applyAlignment="0" applyProtection="0"/>
    <xf numFmtId="0" fontId="44" fillId="5" borderId="16" applyNumberFormat="0" applyAlignment="0" applyProtection="0"/>
    <xf numFmtId="0" fontId="32" fillId="5" borderId="16" applyNumberFormat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46" fillId="12" borderId="23" applyNumberFormat="0" applyAlignment="0" applyProtection="0"/>
    <xf numFmtId="0" fontId="37" fillId="12" borderId="23" applyNumberFormat="0" applyAlignment="0" applyProtection="0"/>
    <xf numFmtId="0" fontId="46" fillId="4" borderId="23" applyNumberFormat="0" applyAlignment="0" applyProtection="0"/>
    <xf numFmtId="0" fontId="47" fillId="12" borderId="16" applyNumberFormat="0" applyAlignment="0" applyProtection="0"/>
    <xf numFmtId="0" fontId="19" fillId="12" borderId="16" applyNumberFormat="0" applyAlignment="0" applyProtection="0"/>
    <xf numFmtId="0" fontId="47" fillId="4" borderId="16" applyNumberFormat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8" fontId="45" fillId="0" borderId="0" applyFill="0" applyBorder="0" applyAlignment="0" applyProtection="0"/>
    <xf numFmtId="0" fontId="49" fillId="0" borderId="25" applyNumberFormat="0" applyFill="0" applyAlignment="0" applyProtection="0"/>
    <xf numFmtId="0" fontId="50" fillId="0" borderId="25" applyNumberFormat="0" applyFill="0" applyAlignment="0" applyProtection="0"/>
    <xf numFmtId="0" fontId="49" fillId="0" borderId="25" applyNumberFormat="0" applyFill="0" applyAlignment="0" applyProtection="0"/>
    <xf numFmtId="0" fontId="51" fillId="0" borderId="25" applyNumberFormat="0" applyFill="0" applyAlignment="0" applyProtection="0"/>
    <xf numFmtId="0" fontId="52" fillId="0" borderId="19" applyNumberFormat="0" applyFill="0" applyAlignment="0" applyProtection="0"/>
    <xf numFmtId="0" fontId="53" fillId="0" borderId="19" applyNumberFormat="0" applyFill="0" applyAlignment="0" applyProtection="0"/>
    <xf numFmtId="0" fontId="52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26" applyNumberFormat="0" applyFill="0" applyAlignment="0" applyProtection="0"/>
    <xf numFmtId="0" fontId="56" fillId="0" borderId="26" applyNumberFormat="0" applyFill="0" applyAlignment="0" applyProtection="0"/>
    <xf numFmtId="0" fontId="55" fillId="0" borderId="26" applyNumberFormat="0" applyFill="0" applyAlignment="0" applyProtection="0"/>
    <xf numFmtId="0" fontId="57" fillId="0" borderId="26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5" fillId="0" borderId="0"/>
    <xf numFmtId="0" fontId="15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8" fillId="0" borderId="27" applyNumberFormat="0" applyFill="0" applyAlignment="0" applyProtection="0"/>
    <xf numFmtId="0" fontId="42" fillId="0" borderId="27" applyNumberFormat="0" applyFill="0" applyAlignment="0" applyProtection="0"/>
    <xf numFmtId="0" fontId="58" fillId="0" borderId="24" applyNumberFormat="0" applyFill="0" applyAlignment="0" applyProtection="0"/>
    <xf numFmtId="0" fontId="59" fillId="25" borderId="17" applyNumberFormat="0" applyAlignment="0" applyProtection="0"/>
    <xf numFmtId="0" fontId="20" fillId="25" borderId="1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8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5" fillId="0" borderId="0"/>
    <xf numFmtId="0" fontId="5" fillId="0" borderId="0"/>
    <xf numFmtId="0" fontId="2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64" fillId="0" borderId="0"/>
    <xf numFmtId="0" fontId="1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45" fillId="0" borderId="0"/>
    <xf numFmtId="0" fontId="68" fillId="9" borderId="0" applyNumberFormat="0" applyBorder="0" applyAlignment="0" applyProtection="0"/>
    <xf numFmtId="0" fontId="69" fillId="9" borderId="0" applyNumberFormat="0" applyBorder="0" applyAlignment="0" applyProtection="0"/>
    <xf numFmtId="0" fontId="7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6" borderId="22" applyNumberFormat="0" applyFont="0" applyAlignment="0" applyProtection="0"/>
    <xf numFmtId="0" fontId="48" fillId="6" borderId="22" applyNumberFormat="0" applyFont="0" applyAlignment="0" applyProtection="0"/>
    <xf numFmtId="0" fontId="14" fillId="6" borderId="22" applyNumberFormat="0" applyFont="0" applyAlignment="0" applyProtection="0"/>
    <xf numFmtId="0" fontId="71" fillId="6" borderId="22" applyNumberFormat="0" applyFont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ill="0" applyBorder="0" applyAlignment="0" applyProtection="0"/>
    <xf numFmtId="9" fontId="4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ill="0" applyBorder="0" applyAlignment="0" applyProtection="0"/>
    <xf numFmtId="0" fontId="72" fillId="0" borderId="21" applyNumberFormat="0" applyFill="0" applyAlignment="0" applyProtection="0"/>
    <xf numFmtId="0" fontId="33" fillId="0" borderId="21" applyNumberFormat="0" applyFill="0" applyAlignment="0" applyProtection="0"/>
    <xf numFmtId="0" fontId="73" fillId="0" borderId="0"/>
    <xf numFmtId="0" fontId="74" fillId="0" borderId="28">
      <alignment vertical="center" wrapText="1"/>
    </xf>
    <xf numFmtId="0" fontId="48" fillId="0" borderId="0">
      <alignment vertical="justify"/>
    </xf>
    <xf numFmtId="0" fontId="7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8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6" fillId="10" borderId="0" applyNumberFormat="0" applyBorder="0" applyAlignment="0" applyProtection="0"/>
    <xf numFmtId="0" fontId="26" fillId="10" borderId="0" applyNumberFormat="0" applyBorder="0" applyAlignment="0" applyProtection="0"/>
  </cellStyleXfs>
  <cellXfs count="234">
    <xf numFmtId="0" fontId="0" fillId="0" borderId="0" xfId="0"/>
    <xf numFmtId="0" fontId="4" fillId="0" borderId="0" xfId="1"/>
    <xf numFmtId="0" fontId="6" fillId="0" borderId="0" xfId="1" applyFont="1"/>
    <xf numFmtId="0" fontId="4" fillId="0" borderId="3" xfId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2" fontId="7" fillId="2" borderId="3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3" xfId="1" applyNumberForma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3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2" fontId="4" fillId="0" borderId="3" xfId="1" applyNumberForma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2" fontId="10" fillId="2" borderId="3" xfId="1" applyNumberFormat="1" applyFont="1" applyFill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7" xfId="1" applyBorder="1" applyAlignment="1">
      <alignment horizontal="center" vertical="center"/>
    </xf>
    <xf numFmtId="0" fontId="4" fillId="0" borderId="4" xfId="1" applyBorder="1" applyAlignment="1">
      <alignment vertical="center" wrapText="1"/>
    </xf>
    <xf numFmtId="2" fontId="4" fillId="3" borderId="6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3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vertical="center" wrapText="1"/>
    </xf>
    <xf numFmtId="2" fontId="8" fillId="0" borderId="0" xfId="1" applyNumberFormat="1" applyFont="1" applyBorder="1" applyAlignment="1">
      <alignment vertical="center" wrapText="1"/>
    </xf>
    <xf numFmtId="2" fontId="7" fillId="2" borderId="10" xfId="1" applyNumberFormat="1" applyFont="1" applyFill="1" applyBorder="1" applyAlignment="1">
      <alignment horizontal="center" vertical="center" wrapText="1"/>
    </xf>
    <xf numFmtId="0" fontId="4" fillId="0" borderId="7" xfId="1" applyBorder="1" applyAlignment="1">
      <alignment horizontal="center"/>
    </xf>
    <xf numFmtId="0" fontId="4" fillId="0" borderId="4" xfId="1" applyBorder="1" applyAlignment="1">
      <alignment wrapText="1"/>
    </xf>
    <xf numFmtId="0" fontId="4" fillId="0" borderId="0" xfId="1" applyFont="1" applyBorder="1"/>
    <xf numFmtId="2" fontId="3" fillId="0" borderId="1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0" fontId="4" fillId="0" borderId="13" xfId="1" applyBorder="1" applyAlignment="1">
      <alignment vertical="center" wrapText="1"/>
    </xf>
    <xf numFmtId="0" fontId="8" fillId="0" borderId="0" xfId="1" applyFont="1" applyBorder="1" applyAlignment="1">
      <alignment vertical="top" wrapText="1"/>
    </xf>
    <xf numFmtId="0" fontId="4" fillId="0" borderId="4" xfId="1" applyBorder="1" applyAlignment="1">
      <alignment horizontal="center" vertical="top" wrapText="1"/>
    </xf>
    <xf numFmtId="0" fontId="4" fillId="0" borderId="15" xfId="1" applyBorder="1" applyAlignment="1">
      <alignment horizontal="center" vertical="center"/>
    </xf>
    <xf numFmtId="0" fontId="4" fillId="0" borderId="11" xfId="1" applyBorder="1" applyAlignment="1">
      <alignment vertical="center" wrapText="1"/>
    </xf>
    <xf numFmtId="0" fontId="8" fillId="0" borderId="0" xfId="1" applyFont="1" applyBorder="1"/>
    <xf numFmtId="0" fontId="13" fillId="0" borderId="0" xfId="1" applyFont="1"/>
    <xf numFmtId="0" fontId="4" fillId="0" borderId="0" xfId="1" applyAlignment="1">
      <alignment vertical="center"/>
    </xf>
    <xf numFmtId="0" fontId="4" fillId="0" borderId="0" xfId="1" applyFont="1"/>
    <xf numFmtId="0" fontId="4" fillId="2" borderId="3" xfId="1" applyFill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top" wrapText="1"/>
    </xf>
    <xf numFmtId="49" fontId="4" fillId="2" borderId="3" xfId="1" applyNumberFormat="1" applyFill="1" applyBorder="1" applyAlignment="1">
      <alignment horizontal="center" vertical="center" wrapText="1"/>
    </xf>
    <xf numFmtId="2" fontId="7" fillId="2" borderId="3" xfId="1" applyNumberFormat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wrapText="1"/>
    </xf>
    <xf numFmtId="2" fontId="4" fillId="0" borderId="0" xfId="1" applyNumberFormat="1"/>
    <xf numFmtId="2" fontId="3" fillId="0" borderId="3" xfId="1" applyNumberFormat="1" applyFont="1" applyBorder="1" applyAlignment="1">
      <alignment horizontal="center" vertical="top" wrapText="1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" fillId="2" borderId="3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0" fontId="78" fillId="0" borderId="0" xfId="0" applyFont="1"/>
    <xf numFmtId="0" fontId="78" fillId="0" borderId="0" xfId="1" applyFont="1"/>
    <xf numFmtId="2" fontId="4" fillId="0" borderId="0" xfId="1" applyNumberFormat="1" applyBorder="1" applyAlignment="1">
      <alignment vertical="center"/>
    </xf>
    <xf numFmtId="49" fontId="7" fillId="2" borderId="29" xfId="1" applyNumberFormat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vertical="center" wrapText="1"/>
    </xf>
    <xf numFmtId="49" fontId="4" fillId="0" borderId="31" xfId="1" applyNumberFormat="1" applyBorder="1" applyAlignment="1">
      <alignment horizontal="center" vertical="center" wrapText="1"/>
    </xf>
    <xf numFmtId="0" fontId="4" fillId="0" borderId="32" xfId="1" applyBorder="1" applyAlignment="1">
      <alignment horizontal="center" vertical="center"/>
    </xf>
    <xf numFmtId="0" fontId="4" fillId="0" borderId="8" xfId="1" applyBorder="1" applyAlignment="1">
      <alignment wrapText="1"/>
    </xf>
    <xf numFmtId="0" fontId="4" fillId="0" borderId="2" xfId="1" applyBorder="1" applyAlignment="1">
      <alignment horizontal="center" vertical="center" wrapText="1"/>
    </xf>
    <xf numFmtId="0" fontId="4" fillId="0" borderId="33" xfId="1" applyBorder="1" applyAlignment="1">
      <alignment vertical="center" wrapText="1"/>
    </xf>
    <xf numFmtId="2" fontId="4" fillId="0" borderId="0" xfId="1" applyNumberFormat="1" applyBorder="1" applyAlignment="1">
      <alignment vertical="center" wrapText="1"/>
    </xf>
    <xf numFmtId="2" fontId="4" fillId="0" borderId="3" xfId="1" applyNumberFormat="1" applyFill="1" applyBorder="1" applyAlignment="1">
      <alignment horizontal="center" vertical="center" wrapText="1"/>
    </xf>
    <xf numFmtId="2" fontId="4" fillId="0" borderId="3" xfId="1" applyNumberFormat="1" applyFill="1" applyBorder="1" applyAlignment="1">
      <alignment horizontal="center" vertical="top" wrapText="1"/>
    </xf>
    <xf numFmtId="49" fontId="3" fillId="0" borderId="15" xfId="1" applyNumberFormat="1" applyFont="1" applyBorder="1" applyAlignment="1">
      <alignment horizontal="center" vertical="center" wrapText="1"/>
    </xf>
    <xf numFmtId="49" fontId="4" fillId="0" borderId="34" xfId="1" applyNumberFormat="1" applyBorder="1" applyAlignment="1">
      <alignment horizontal="center" vertical="center" wrapText="1"/>
    </xf>
    <xf numFmtId="49" fontId="4" fillId="0" borderId="7" xfId="1" applyNumberForma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2" fontId="3" fillId="0" borderId="36" xfId="1" applyNumberFormat="1" applyFont="1" applyBorder="1" applyAlignment="1">
      <alignment horizontal="center" vertical="center" wrapText="1"/>
    </xf>
    <xf numFmtId="0" fontId="7" fillId="2" borderId="37" xfId="1" applyFont="1" applyFill="1" applyBorder="1" applyAlignment="1">
      <alignment vertical="center" wrapText="1"/>
    </xf>
    <xf numFmtId="2" fontId="7" fillId="2" borderId="38" xfId="1" applyNumberFormat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0" fontId="4" fillId="0" borderId="31" xfId="1" applyBorder="1" applyAlignment="1">
      <alignment vertical="center" wrapText="1"/>
    </xf>
    <xf numFmtId="2" fontId="4" fillId="0" borderId="39" xfId="1" applyNumberFormat="1" applyBorder="1" applyAlignment="1">
      <alignment horizontal="center" vertical="center" wrapText="1"/>
    </xf>
    <xf numFmtId="0" fontId="3" fillId="0" borderId="31" xfId="1" applyFont="1" applyBorder="1" applyAlignment="1">
      <alignment vertical="center" wrapText="1"/>
    </xf>
    <xf numFmtId="0" fontId="7" fillId="0" borderId="39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0" fontId="7" fillId="2" borderId="31" xfId="1" applyFont="1" applyFill="1" applyBorder="1" applyAlignment="1">
      <alignment vertical="center" wrapText="1"/>
    </xf>
    <xf numFmtId="2" fontId="7" fillId="2" borderId="39" xfId="1" applyNumberFormat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vertical="center" wrapText="1"/>
    </xf>
    <xf numFmtId="2" fontId="9" fillId="0" borderId="39" xfId="1" applyNumberFormat="1" applyFont="1" applyBorder="1" applyAlignment="1">
      <alignment horizontal="center" vertical="center" wrapText="1"/>
    </xf>
    <xf numFmtId="0" fontId="4" fillId="0" borderId="39" xfId="1" applyBorder="1" applyAlignment="1">
      <alignment horizontal="center" vertical="center" wrapText="1"/>
    </xf>
    <xf numFmtId="2" fontId="10" fillId="2" borderId="39" xfId="1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vertical="center" wrapText="1"/>
    </xf>
    <xf numFmtId="2" fontId="4" fillId="0" borderId="36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0" fontId="4" fillId="0" borderId="41" xfId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38" xfId="1" applyBorder="1" applyAlignment="1">
      <alignment horizontal="center" vertical="center" wrapText="1"/>
    </xf>
    <xf numFmtId="2" fontId="4" fillId="0" borderId="42" xfId="1" applyNumberForma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39" xfId="1" applyBorder="1" applyAlignment="1">
      <alignment horizontal="center" vertical="top" wrapText="1"/>
    </xf>
    <xf numFmtId="0" fontId="4" fillId="0" borderId="4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center" wrapText="1"/>
    </xf>
    <xf numFmtId="0" fontId="7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7" fillId="0" borderId="0" xfId="1" applyFont="1" applyAlignment="1">
      <alignment horizontal="center"/>
    </xf>
    <xf numFmtId="0" fontId="4" fillId="0" borderId="31" xfId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49" fontId="3" fillId="0" borderId="48" xfId="1" applyNumberFormat="1" applyFont="1" applyBorder="1" applyAlignment="1">
      <alignment horizontal="center" vertical="center" wrapText="1"/>
    </xf>
    <xf numFmtId="49" fontId="4" fillId="0" borderId="48" xfId="1" applyNumberFormat="1" applyBorder="1" applyAlignment="1">
      <alignment horizontal="center" vertical="center" wrapText="1"/>
    </xf>
    <xf numFmtId="49" fontId="4" fillId="0" borderId="48" xfId="1" applyNumberFormat="1" applyFont="1" applyBorder="1" applyAlignment="1">
      <alignment horizontal="center" vertical="center" wrapText="1"/>
    </xf>
    <xf numFmtId="49" fontId="7" fillId="2" borderId="48" xfId="1" applyNumberFormat="1" applyFont="1" applyFill="1" applyBorder="1" applyAlignment="1">
      <alignment horizontal="center" vertical="center" wrapText="1"/>
    </xf>
    <xf numFmtId="49" fontId="7" fillId="2" borderId="40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3" fillId="0" borderId="31" xfId="1" applyFont="1" applyBorder="1" applyAlignment="1">
      <alignment horizontal="center" vertical="center" wrapText="1"/>
    </xf>
    <xf numFmtId="2" fontId="3" fillId="0" borderId="39" xfId="1" applyNumberFormat="1" applyFont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2" fontId="4" fillId="0" borderId="39" xfId="1" applyNumberFormat="1" applyFont="1" applyBorder="1" applyAlignment="1">
      <alignment horizontal="center" vertical="center" wrapText="1"/>
    </xf>
    <xf numFmtId="49" fontId="7" fillId="0" borderId="31" xfId="1" applyNumberFormat="1" applyFont="1" applyBorder="1" applyAlignment="1">
      <alignment horizontal="center" vertical="center" wrapText="1"/>
    </xf>
    <xf numFmtId="49" fontId="7" fillId="2" borderId="31" xfId="1" applyNumberFormat="1" applyFont="1" applyFill="1" applyBorder="1" applyAlignment="1">
      <alignment horizontal="center" vertical="center" wrapText="1"/>
    </xf>
    <xf numFmtId="168" fontId="7" fillId="2" borderId="39" xfId="1" applyNumberFormat="1" applyFont="1" applyFill="1" applyBorder="1" applyAlignment="1">
      <alignment horizontal="center" vertical="center" wrapText="1"/>
    </xf>
    <xf numFmtId="168" fontId="4" fillId="0" borderId="39" xfId="1" applyNumberFormat="1" applyBorder="1" applyAlignment="1">
      <alignment horizontal="center" vertical="center" wrapText="1"/>
    </xf>
    <xf numFmtId="168" fontId="4" fillId="0" borderId="39" xfId="1" applyNumberFormat="1" applyFont="1" applyBorder="1" applyAlignment="1">
      <alignment horizontal="center" vertical="center" wrapText="1"/>
    </xf>
    <xf numFmtId="49" fontId="4" fillId="0" borderId="32" xfId="1" applyNumberFormat="1" applyBorder="1" applyAlignment="1">
      <alignment horizontal="center" vertical="center" wrapText="1"/>
    </xf>
    <xf numFmtId="168" fontId="4" fillId="0" borderId="49" xfId="1" applyNumberFormat="1" applyBorder="1" applyAlignment="1">
      <alignment horizontal="center" vertical="center" wrapText="1"/>
    </xf>
    <xf numFmtId="2" fontId="7" fillId="2" borderId="50" xfId="1" applyNumberFormat="1" applyFont="1" applyFill="1" applyBorder="1" applyAlignment="1">
      <alignment horizontal="center" vertical="center" wrapText="1"/>
    </xf>
    <xf numFmtId="4" fontId="4" fillId="0" borderId="49" xfId="1" applyNumberFormat="1" applyBorder="1" applyAlignment="1">
      <alignment horizontal="center" vertical="center" wrapText="1"/>
    </xf>
    <xf numFmtId="0" fontId="4" fillId="0" borderId="0" xfId="1" applyAlignment="1">
      <alignment horizontal="right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wrapText="1"/>
    </xf>
    <xf numFmtId="2" fontId="7" fillId="3" borderId="0" xfId="1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16" fontId="1" fillId="0" borderId="53" xfId="1" applyNumberFormat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/>
    </xf>
    <xf numFmtId="0" fontId="7" fillId="3" borderId="53" xfId="1" applyFont="1" applyFill="1" applyBorder="1" applyAlignment="1">
      <alignment horizontal="center" vertical="center"/>
    </xf>
    <xf numFmtId="0" fontId="78" fillId="3" borderId="53" xfId="1" applyFont="1" applyFill="1" applyBorder="1" applyAlignment="1">
      <alignment horizontal="center" vertical="center"/>
    </xf>
    <xf numFmtId="16" fontId="78" fillId="3" borderId="54" xfId="1" applyNumberFormat="1" applyFont="1" applyFill="1" applyBorder="1" applyAlignment="1">
      <alignment horizontal="center" vertical="center"/>
    </xf>
    <xf numFmtId="0" fontId="1" fillId="0" borderId="55" xfId="1" applyFont="1" applyBorder="1" applyAlignment="1">
      <alignment horizontal="center" vertical="center" wrapText="1"/>
    </xf>
    <xf numFmtId="0" fontId="79" fillId="3" borderId="55" xfId="1" applyFont="1" applyFill="1" applyBorder="1" applyAlignment="1" applyProtection="1">
      <alignment vertical="center" wrapText="1"/>
    </xf>
    <xf numFmtId="2" fontId="79" fillId="0" borderId="4" xfId="1" applyNumberFormat="1" applyFont="1" applyBorder="1" applyAlignment="1">
      <alignment horizontal="center" vertical="center" wrapText="1"/>
    </xf>
    <xf numFmtId="0" fontId="3" fillId="3" borderId="0" xfId="1" applyFont="1" applyFill="1" applyBorder="1" applyAlignment="1" applyProtection="1">
      <alignment horizontal="center" wrapText="1"/>
    </xf>
    <xf numFmtId="0" fontId="7" fillId="0" borderId="56" xfId="1" applyFont="1" applyBorder="1" applyAlignment="1">
      <alignment horizontal="left" vertical="center" wrapText="1"/>
    </xf>
    <xf numFmtId="0" fontId="1" fillId="0" borderId="53" xfId="1" applyFont="1" applyBorder="1" applyAlignment="1">
      <alignment horizontal="left" vertical="center" wrapText="1"/>
    </xf>
    <xf numFmtId="0" fontId="7" fillId="3" borderId="53" xfId="1" applyFont="1" applyFill="1" applyBorder="1" applyAlignment="1" applyProtection="1">
      <alignment wrapText="1"/>
    </xf>
    <xf numFmtId="0" fontId="1" fillId="3" borderId="53" xfId="1" applyFont="1" applyFill="1" applyBorder="1" applyAlignment="1" applyProtection="1">
      <alignment wrapText="1"/>
    </xf>
    <xf numFmtId="0" fontId="1" fillId="0" borderId="53" xfId="1" applyFont="1" applyBorder="1" applyAlignment="1">
      <alignment horizontal="left"/>
    </xf>
    <xf numFmtId="0" fontId="78" fillId="3" borderId="53" xfId="1" applyFont="1" applyFill="1" applyBorder="1" applyAlignment="1" applyProtection="1">
      <alignment wrapText="1"/>
    </xf>
    <xf numFmtId="0" fontId="78" fillId="3" borderId="54" xfId="1" applyFont="1" applyFill="1" applyBorder="1" applyAlignment="1" applyProtection="1">
      <alignment horizontal="center" vertical="center" wrapText="1"/>
    </xf>
    <xf numFmtId="0" fontId="3" fillId="3" borderId="57" xfId="1" applyFont="1" applyFill="1" applyBorder="1" applyAlignment="1" applyProtection="1">
      <alignment horizontal="center" wrapText="1"/>
    </xf>
    <xf numFmtId="2" fontId="7" fillId="0" borderId="56" xfId="1" applyNumberFormat="1" applyFont="1" applyBorder="1" applyAlignment="1">
      <alignment horizontal="center" vertical="center" wrapText="1"/>
    </xf>
    <xf numFmtId="2" fontId="1" fillId="0" borderId="53" xfId="1" applyNumberFormat="1" applyFont="1" applyBorder="1" applyAlignment="1">
      <alignment horizontal="center" vertical="center" wrapText="1"/>
    </xf>
    <xf numFmtId="2" fontId="7" fillId="0" borderId="53" xfId="1" applyNumberFormat="1" applyFont="1" applyBorder="1" applyAlignment="1">
      <alignment horizontal="center" vertical="center" wrapText="1"/>
    </xf>
    <xf numFmtId="2" fontId="1" fillId="0" borderId="53" xfId="1" applyNumberFormat="1" applyFont="1" applyBorder="1" applyAlignment="1">
      <alignment horizontal="center"/>
    </xf>
    <xf numFmtId="2" fontId="7" fillId="3" borderId="53" xfId="1" applyNumberFormat="1" applyFont="1" applyFill="1" applyBorder="1" applyAlignment="1">
      <alignment horizontal="center" vertical="center"/>
    </xf>
    <xf numFmtId="2" fontId="78" fillId="3" borderId="53" xfId="1" applyNumberFormat="1" applyFont="1" applyFill="1" applyBorder="1" applyAlignment="1">
      <alignment horizontal="center" vertical="center"/>
    </xf>
    <xf numFmtId="2" fontId="78" fillId="3" borderId="54" xfId="1" applyNumberFormat="1" applyFont="1" applyFill="1" applyBorder="1" applyAlignment="1">
      <alignment horizontal="center" vertical="center"/>
    </xf>
    <xf numFmtId="16" fontId="78" fillId="3" borderId="0" xfId="1" applyNumberFormat="1" applyFont="1" applyFill="1" applyBorder="1" applyAlignment="1">
      <alignment horizontal="center" vertical="center"/>
    </xf>
    <xf numFmtId="0" fontId="78" fillId="3" borderId="0" xfId="1" applyFont="1" applyFill="1" applyBorder="1" applyAlignment="1" applyProtection="1">
      <alignment horizontal="center" vertical="center" wrapText="1"/>
    </xf>
    <xf numFmtId="2" fontId="78" fillId="3" borderId="0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4" xfId="1" applyFont="1" applyBorder="1" applyAlignment="1">
      <alignment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37" xfId="1" applyFont="1" applyBorder="1" applyAlignment="1">
      <alignment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2" fontId="1" fillId="0" borderId="39" xfId="1" applyNumberFormat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2" fontId="3" fillId="0" borderId="49" xfId="1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0" fontId="4" fillId="0" borderId="61" xfId="1" applyBorder="1" applyAlignment="1">
      <alignment horizontal="center" vertical="center" wrapText="1"/>
    </xf>
    <xf numFmtId="0" fontId="4" fillId="0" borderId="62" xfId="1" applyBorder="1" applyAlignment="1">
      <alignment horizontal="center" vertical="center" wrapText="1"/>
    </xf>
    <xf numFmtId="0" fontId="3" fillId="0" borderId="63" xfId="1" applyFont="1" applyBorder="1" applyAlignment="1">
      <alignment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51" xfId="1" applyFont="1" applyBorder="1" applyAlignment="1"/>
    <xf numFmtId="0" fontId="3" fillId="0" borderId="51" xfId="1" applyFont="1" applyBorder="1" applyAlignment="1">
      <alignment horizontal="center" vertical="center"/>
    </xf>
    <xf numFmtId="0" fontId="3" fillId="0" borderId="11" xfId="1" applyFont="1" applyBorder="1" applyAlignment="1"/>
    <xf numFmtId="0" fontId="3" fillId="0" borderId="11" xfId="1" applyFont="1" applyBorder="1" applyAlignment="1">
      <alignment horizontal="center" vertical="center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" xfId="0" builtinId="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/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/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/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/&#1088;&#1086;&#1073;&#1086;&#1090;&#1072;/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H57"/>
  <sheetViews>
    <sheetView view="pageBreakPreview" zoomScale="80" zoomScaleNormal="100" zoomScaleSheetLayoutView="80" workbookViewId="0">
      <selection activeCell="C11" sqref="C11:C12"/>
    </sheetView>
  </sheetViews>
  <sheetFormatPr defaultRowHeight="15"/>
  <cols>
    <col min="1" max="1" width="7" style="1" customWidth="1"/>
    <col min="2" max="2" width="58" style="1" customWidth="1"/>
    <col min="3" max="3" width="44" style="1" customWidth="1"/>
    <col min="4" max="5" width="11.7109375" style="1" bestFit="1" customWidth="1"/>
    <col min="6" max="8" width="11.42578125" style="1" bestFit="1" customWidth="1"/>
    <col min="9" max="16384" width="9.140625" style="1"/>
  </cols>
  <sheetData>
    <row r="1" spans="1:7">
      <c r="A1" s="36"/>
      <c r="B1" s="36"/>
      <c r="C1" s="88" t="s">
        <v>0</v>
      </c>
      <c r="D1" s="2"/>
    </row>
    <row r="2" spans="1:7">
      <c r="A2" s="36"/>
      <c r="B2" s="36"/>
      <c r="C2" s="88" t="s">
        <v>1</v>
      </c>
      <c r="D2" s="2"/>
    </row>
    <row r="3" spans="1:7">
      <c r="A3" s="36"/>
      <c r="B3" s="36"/>
      <c r="C3" s="88" t="s">
        <v>2</v>
      </c>
      <c r="D3" s="2"/>
    </row>
    <row r="4" spans="1:7">
      <c r="A4" s="36"/>
      <c r="B4" s="36"/>
      <c r="C4" s="88" t="s">
        <v>3</v>
      </c>
      <c r="D4" s="2"/>
    </row>
    <row r="5" spans="1:7">
      <c r="A5" s="36"/>
      <c r="B5" s="36"/>
      <c r="C5" s="88"/>
      <c r="D5" s="2"/>
    </row>
    <row r="6" spans="1:7">
      <c r="A6" s="135" t="s">
        <v>4</v>
      </c>
      <c r="B6" s="135"/>
      <c r="C6" s="135"/>
    </row>
    <row r="7" spans="1:7" ht="14.25" customHeight="1">
      <c r="A7" s="136" t="s">
        <v>5</v>
      </c>
      <c r="B7" s="136"/>
      <c r="C7" s="136"/>
    </row>
    <row r="8" spans="1:7" ht="7.5" hidden="1" customHeight="1"/>
    <row r="9" spans="1:7">
      <c r="B9" s="136" t="s">
        <v>8</v>
      </c>
      <c r="C9" s="136"/>
    </row>
    <row r="10" spans="1:7" ht="25.5" customHeight="1" thickBot="1"/>
    <row r="11" spans="1:7" ht="36" customHeight="1">
      <c r="A11" s="204" t="s">
        <v>6</v>
      </c>
      <c r="B11" s="205" t="s">
        <v>7</v>
      </c>
      <c r="C11" s="208" t="s">
        <v>155</v>
      </c>
    </row>
    <row r="12" spans="1:7" ht="15.75" customHeight="1" thickBot="1">
      <c r="A12" s="206"/>
      <c r="B12" s="200"/>
      <c r="C12" s="209"/>
    </row>
    <row r="13" spans="1:7" ht="15.75" thickBot="1">
      <c r="A13" s="138">
        <v>1</v>
      </c>
      <c r="B13" s="3">
        <v>2</v>
      </c>
      <c r="C13" s="121">
        <v>3</v>
      </c>
    </row>
    <row r="14" spans="1:7" ht="15.75" thickBot="1">
      <c r="A14" s="147" t="s">
        <v>9</v>
      </c>
      <c r="B14" s="4" t="s">
        <v>154</v>
      </c>
      <c r="C14" s="148">
        <f>SUM(C15:C17)</f>
        <v>4000.73</v>
      </c>
      <c r="D14" s="6"/>
      <c r="E14" s="6"/>
      <c r="G14" s="7"/>
    </row>
    <row r="15" spans="1:7" ht="33" customHeight="1" thickBot="1">
      <c r="A15" s="210">
        <v>1</v>
      </c>
      <c r="B15" s="8" t="s">
        <v>10</v>
      </c>
      <c r="C15" s="211">
        <f>Виробництво!C15</f>
        <v>3354.59</v>
      </c>
    </row>
    <row r="16" spans="1:7" ht="15.75" thickBot="1">
      <c r="A16" s="210">
        <v>2</v>
      </c>
      <c r="B16" s="8" t="s">
        <v>148</v>
      </c>
      <c r="C16" s="211">
        <f>Транспортування!C13</f>
        <v>642.39</v>
      </c>
    </row>
    <row r="17" spans="1:8" ht="15.75" thickBot="1">
      <c r="A17" s="210">
        <v>3</v>
      </c>
      <c r="B17" s="8" t="s">
        <v>11</v>
      </c>
      <c r="C17" s="211">
        <f>Постачання!C14</f>
        <v>3.75</v>
      </c>
    </row>
    <row r="18" spans="1:8" ht="15.75" thickBot="1">
      <c r="A18" s="210">
        <v>4</v>
      </c>
      <c r="B18" s="8" t="s">
        <v>149</v>
      </c>
      <c r="C18" s="211">
        <f>C19-C14</f>
        <v>800.14600000000019</v>
      </c>
    </row>
    <row r="19" spans="1:8" ht="15.75" thickBot="1">
      <c r="A19" s="212">
        <v>5</v>
      </c>
      <c r="B19" s="213" t="s">
        <v>150</v>
      </c>
      <c r="C19" s="214">
        <f>C14*1.2</f>
        <v>4800.8760000000002</v>
      </c>
    </row>
    <row r="20" spans="1:8" ht="15.75" thickBot="1">
      <c r="A20" s="105" t="s">
        <v>12</v>
      </c>
      <c r="B20" s="217" t="s">
        <v>13</v>
      </c>
      <c r="C20" s="218"/>
    </row>
    <row r="21" spans="1:8" ht="20.25" customHeight="1" thickBot="1">
      <c r="A21" s="46">
        <v>1</v>
      </c>
      <c r="B21" s="215" t="s">
        <v>14</v>
      </c>
      <c r="C21" s="216">
        <f t="shared" ref="C21" si="0">ROUND((C22+C30+C31+C35),2)</f>
        <v>60558.38</v>
      </c>
      <c r="D21" s="11"/>
      <c r="E21" s="12"/>
      <c r="F21" s="12"/>
      <c r="G21" s="12"/>
      <c r="H21" s="12"/>
    </row>
    <row r="22" spans="1:8" ht="24.75" customHeight="1" thickBot="1">
      <c r="A22" s="13" t="s">
        <v>15</v>
      </c>
      <c r="B22" s="14" t="s">
        <v>16</v>
      </c>
      <c r="C22" s="15">
        <f t="shared" ref="C22" si="1">SUM(C23:C29)</f>
        <v>55645.47</v>
      </c>
      <c r="D22" s="11"/>
      <c r="E22" s="12"/>
      <c r="F22" s="12"/>
      <c r="G22" s="12"/>
      <c r="H22" s="12"/>
    </row>
    <row r="23" spans="1:8" ht="30.75" thickBot="1">
      <c r="A23" s="13" t="s">
        <v>17</v>
      </c>
      <c r="B23" s="16" t="s">
        <v>18</v>
      </c>
      <c r="C23" s="15">
        <v>52678.98</v>
      </c>
      <c r="D23" s="11"/>
      <c r="E23" s="17"/>
      <c r="F23" s="17"/>
      <c r="G23" s="12"/>
      <c r="H23" s="12"/>
    </row>
    <row r="24" spans="1:8" ht="66" customHeight="1" thickBot="1">
      <c r="A24" s="13" t="s">
        <v>19</v>
      </c>
      <c r="B24" s="18" t="s">
        <v>20</v>
      </c>
      <c r="C24" s="15">
        <v>1722.74</v>
      </c>
      <c r="D24" s="11"/>
      <c r="E24" s="12"/>
      <c r="F24" s="12"/>
      <c r="G24" s="12"/>
      <c r="H24" s="12"/>
    </row>
    <row r="25" spans="1:8" ht="43.9" customHeight="1" thickBot="1">
      <c r="A25" s="13" t="s">
        <v>21</v>
      </c>
      <c r="B25" s="16" t="s">
        <v>22</v>
      </c>
      <c r="C25" s="15">
        <v>0</v>
      </c>
      <c r="D25" s="11"/>
      <c r="E25" s="12"/>
      <c r="F25" s="12"/>
      <c r="G25" s="12"/>
      <c r="H25" s="12"/>
    </row>
    <row r="26" spans="1:8" ht="46.5" customHeight="1" thickBot="1">
      <c r="A26" s="13" t="s">
        <v>23</v>
      </c>
      <c r="B26" s="16" t="s">
        <v>24</v>
      </c>
      <c r="C26" s="15">
        <v>0</v>
      </c>
      <c r="D26" s="11"/>
      <c r="E26" s="12"/>
      <c r="F26" s="12"/>
      <c r="G26" s="12"/>
      <c r="H26" s="12"/>
    </row>
    <row r="27" spans="1:8" ht="45.75" customHeight="1" thickBot="1">
      <c r="A27" s="13" t="s">
        <v>25</v>
      </c>
      <c r="B27" s="16" t="s">
        <v>26</v>
      </c>
      <c r="C27" s="15">
        <v>709.57</v>
      </c>
      <c r="D27" s="11"/>
      <c r="E27" s="17"/>
      <c r="F27" s="17"/>
      <c r="G27" s="12"/>
      <c r="H27" s="12"/>
    </row>
    <row r="28" spans="1:8" ht="46.5" customHeight="1" thickBot="1">
      <c r="A28" s="13" t="s">
        <v>27</v>
      </c>
      <c r="B28" s="16" t="s">
        <v>28</v>
      </c>
      <c r="C28" s="15">
        <v>112.98</v>
      </c>
      <c r="D28" s="11"/>
      <c r="E28" s="19"/>
      <c r="F28" s="17"/>
      <c r="G28" s="12"/>
      <c r="H28" s="12"/>
    </row>
    <row r="29" spans="1:8" ht="30.75" thickBot="1">
      <c r="A29" s="13" t="s">
        <v>29</v>
      </c>
      <c r="B29" s="16" t="s">
        <v>30</v>
      </c>
      <c r="C29" s="99">
        <v>421.2</v>
      </c>
      <c r="D29" s="11"/>
      <c r="E29" s="19"/>
      <c r="F29" s="17"/>
      <c r="G29" s="12"/>
      <c r="H29" s="12"/>
    </row>
    <row r="30" spans="1:8" ht="15.75" thickBot="1">
      <c r="A30" s="13" t="s">
        <v>31</v>
      </c>
      <c r="B30" s="16" t="s">
        <v>32</v>
      </c>
      <c r="C30" s="15">
        <v>3096.33</v>
      </c>
      <c r="D30" s="11"/>
      <c r="E30" s="19"/>
      <c r="F30" s="17"/>
      <c r="G30" s="12"/>
      <c r="H30" s="12"/>
    </row>
    <row r="31" spans="1:8" ht="15.75" thickBot="1">
      <c r="A31" s="13" t="s">
        <v>33</v>
      </c>
      <c r="B31" s="20" t="s">
        <v>34</v>
      </c>
      <c r="C31" s="100">
        <f>ROUND(SUM(C32:C34),2)</f>
        <v>1375.68</v>
      </c>
      <c r="D31" s="11"/>
      <c r="E31" s="19"/>
      <c r="F31" s="17"/>
      <c r="G31" s="12"/>
      <c r="H31" s="12"/>
    </row>
    <row r="32" spans="1:8" ht="15.75" thickBot="1">
      <c r="A32" s="13" t="s">
        <v>35</v>
      </c>
      <c r="B32" s="16" t="s">
        <v>36</v>
      </c>
      <c r="C32" s="15">
        <v>681.19</v>
      </c>
      <c r="D32" s="11"/>
      <c r="E32" s="19"/>
      <c r="F32" s="17"/>
      <c r="G32" s="12"/>
      <c r="H32" s="12"/>
    </row>
    <row r="33" spans="1:8" ht="28.5" customHeight="1" thickBot="1">
      <c r="A33" s="13" t="s">
        <v>37</v>
      </c>
      <c r="B33" s="16" t="s">
        <v>38</v>
      </c>
      <c r="C33" s="15">
        <v>546.39</v>
      </c>
      <c r="D33" s="11"/>
      <c r="E33" s="19"/>
      <c r="F33" s="17"/>
      <c r="G33" s="12"/>
      <c r="H33" s="12"/>
    </row>
    <row r="34" spans="1:8" ht="15.75" thickBot="1">
      <c r="A34" s="13" t="s">
        <v>39</v>
      </c>
      <c r="B34" s="16" t="s">
        <v>40</v>
      </c>
      <c r="C34" s="15">
        <v>148.1</v>
      </c>
      <c r="D34" s="11"/>
      <c r="E34" s="19"/>
      <c r="F34" s="17"/>
      <c r="G34" s="12"/>
      <c r="H34" s="12"/>
    </row>
    <row r="35" spans="1:8" ht="15.75" thickBot="1">
      <c r="A35" s="23" t="s">
        <v>41</v>
      </c>
      <c r="B35" s="20" t="s">
        <v>42</v>
      </c>
      <c r="C35" s="15">
        <f>ROUND(SUM(C36:C38),2)</f>
        <v>440.9</v>
      </c>
      <c r="D35" s="11"/>
      <c r="E35" s="19"/>
      <c r="F35" s="17"/>
      <c r="G35" s="12"/>
      <c r="H35" s="12"/>
    </row>
    <row r="36" spans="1:8" ht="24.75" customHeight="1" thickBot="1">
      <c r="A36" s="23" t="s">
        <v>43</v>
      </c>
      <c r="B36" s="24" t="s">
        <v>44</v>
      </c>
      <c r="C36" s="15">
        <v>350.63</v>
      </c>
      <c r="D36" s="11"/>
      <c r="E36" s="19"/>
      <c r="F36" s="17"/>
      <c r="G36" s="12"/>
      <c r="H36" s="12"/>
    </row>
    <row r="37" spans="1:8" ht="15.75" thickBot="1">
      <c r="A37" s="23" t="s">
        <v>45</v>
      </c>
      <c r="B37" s="24" t="s">
        <v>36</v>
      </c>
      <c r="C37" s="15">
        <v>77.13</v>
      </c>
      <c r="D37" s="11"/>
      <c r="E37" s="19"/>
      <c r="F37" s="17"/>
      <c r="G37" s="12"/>
      <c r="H37" s="12"/>
    </row>
    <row r="38" spans="1:8" ht="22.5" customHeight="1" thickBot="1">
      <c r="A38" s="23" t="s">
        <v>46</v>
      </c>
      <c r="B38" s="24" t="s">
        <v>47</v>
      </c>
      <c r="C38" s="15">
        <v>13.14</v>
      </c>
      <c r="D38" s="11"/>
      <c r="E38" s="19"/>
      <c r="F38" s="17"/>
      <c r="G38" s="12"/>
      <c r="H38" s="12"/>
    </row>
    <row r="39" spans="1:8" ht="32.25" customHeight="1" thickBot="1">
      <c r="A39" s="25" t="s">
        <v>48</v>
      </c>
      <c r="B39" s="9" t="s">
        <v>49</v>
      </c>
      <c r="C39" s="10">
        <f>ROUND(SUM(C40:C42),2)</f>
        <v>473.62</v>
      </c>
      <c r="D39" s="11"/>
      <c r="E39" s="19"/>
      <c r="F39" s="17"/>
      <c r="G39" s="12"/>
      <c r="H39" s="12"/>
    </row>
    <row r="40" spans="1:8" ht="21" customHeight="1" thickBot="1">
      <c r="A40" s="23" t="s">
        <v>50</v>
      </c>
      <c r="B40" s="24" t="s">
        <v>44</v>
      </c>
      <c r="C40" s="15">
        <v>352.67</v>
      </c>
      <c r="D40" s="11"/>
      <c r="E40" s="19"/>
      <c r="F40" s="17"/>
      <c r="G40" s="12"/>
      <c r="H40" s="12"/>
    </row>
    <row r="41" spans="1:8" ht="15.75" thickBot="1">
      <c r="A41" s="23" t="s">
        <v>51</v>
      </c>
      <c r="B41" s="24" t="s">
        <v>36</v>
      </c>
      <c r="C41" s="15">
        <v>76.91</v>
      </c>
      <c r="D41" s="11"/>
      <c r="E41" s="19"/>
      <c r="F41" s="17"/>
      <c r="G41" s="12"/>
      <c r="H41" s="12"/>
    </row>
    <row r="42" spans="1:8" ht="15.75" thickBot="1">
      <c r="A42" s="23" t="s">
        <v>52</v>
      </c>
      <c r="B42" s="24" t="s">
        <v>47</v>
      </c>
      <c r="C42" s="15">
        <v>44.04</v>
      </c>
      <c r="D42" s="11"/>
      <c r="E42" s="19"/>
      <c r="F42" s="17"/>
      <c r="G42" s="12"/>
      <c r="H42" s="12"/>
    </row>
    <row r="43" spans="1:8" ht="15.75" thickBot="1">
      <c r="A43" s="25" t="s">
        <v>53</v>
      </c>
      <c r="B43" s="9" t="s">
        <v>54</v>
      </c>
      <c r="C43" s="10">
        <f>Виробництво!C35+Транспортування!C32+Постачання!C30</f>
        <v>0</v>
      </c>
      <c r="D43" s="11"/>
      <c r="E43" s="19"/>
      <c r="F43" s="12"/>
      <c r="G43" s="12"/>
      <c r="H43" s="12"/>
    </row>
    <row r="44" spans="1:8" ht="15.75" thickBot="1">
      <c r="A44" s="13" t="s">
        <v>55</v>
      </c>
      <c r="B44" s="16" t="s">
        <v>56</v>
      </c>
      <c r="C44" s="15">
        <f>Виробництво!C37+Транспортування!C36+Постачання!C31</f>
        <v>0</v>
      </c>
      <c r="D44" s="11"/>
      <c r="E44" s="19"/>
      <c r="F44" s="12"/>
      <c r="G44" s="12"/>
      <c r="H44" s="12"/>
    </row>
    <row r="45" spans="1:8" ht="15.75" thickBot="1">
      <c r="A45" s="13" t="s">
        <v>57</v>
      </c>
      <c r="B45" s="16" t="s">
        <v>58</v>
      </c>
      <c r="C45" s="22">
        <v>0</v>
      </c>
      <c r="D45" s="11"/>
      <c r="E45" s="19"/>
      <c r="F45" s="12"/>
      <c r="G45" s="12"/>
      <c r="H45" s="12"/>
    </row>
    <row r="46" spans="1:8" ht="15.75" thickBot="1">
      <c r="A46" s="13" t="s">
        <v>59</v>
      </c>
      <c r="B46" s="16" t="s">
        <v>60</v>
      </c>
      <c r="C46" s="15">
        <v>0</v>
      </c>
      <c r="D46" s="11"/>
      <c r="E46" s="19"/>
      <c r="F46" s="12"/>
      <c r="G46" s="12"/>
      <c r="H46" s="12"/>
    </row>
    <row r="47" spans="1:8" ht="30.75" thickBot="1">
      <c r="A47" s="25" t="s">
        <v>61</v>
      </c>
      <c r="B47" s="9" t="s">
        <v>62</v>
      </c>
      <c r="C47" s="26">
        <f t="shared" ref="C47" si="2">SUM(C48:C50)</f>
        <v>2196.77</v>
      </c>
      <c r="D47" s="11"/>
      <c r="E47" s="19"/>
      <c r="F47" s="12"/>
      <c r="G47" s="12"/>
      <c r="H47" s="12"/>
    </row>
    <row r="48" spans="1:8" ht="15.75" thickBot="1">
      <c r="A48" s="13" t="s">
        <v>63</v>
      </c>
      <c r="B48" s="16" t="s">
        <v>64</v>
      </c>
      <c r="C48" s="27">
        <v>395.42</v>
      </c>
      <c r="D48" s="11"/>
      <c r="E48" s="19"/>
      <c r="F48" s="17"/>
      <c r="G48" s="12"/>
      <c r="H48" s="12"/>
    </row>
    <row r="49" spans="1:8" ht="30.75" thickBot="1">
      <c r="A49" s="13" t="s">
        <v>65</v>
      </c>
      <c r="B49" s="16" t="s">
        <v>66</v>
      </c>
      <c r="C49" s="27">
        <v>0</v>
      </c>
      <c r="D49" s="11"/>
      <c r="E49" s="19"/>
      <c r="F49" s="12"/>
      <c r="G49" s="12"/>
      <c r="H49" s="12"/>
    </row>
    <row r="50" spans="1:8" ht="15.75" thickBot="1">
      <c r="A50" s="13" t="s">
        <v>67</v>
      </c>
      <c r="B50" s="16" t="s">
        <v>68</v>
      </c>
      <c r="C50" s="27">
        <v>1801.35</v>
      </c>
      <c r="D50" s="11"/>
      <c r="E50" s="19"/>
      <c r="F50" s="17"/>
      <c r="G50" s="12"/>
      <c r="H50" s="12"/>
    </row>
    <row r="51" spans="1:8" ht="15.75" thickBot="1">
      <c r="A51" s="28" t="s">
        <v>69</v>
      </c>
      <c r="B51" s="29" t="s">
        <v>70</v>
      </c>
      <c r="C51" s="26">
        <f>ROUND((C21+C39+C43+C44+C45+C46+C47),2)</f>
        <v>63228.77</v>
      </c>
      <c r="D51" s="11"/>
      <c r="E51" s="19"/>
      <c r="F51" s="17"/>
      <c r="G51" s="12"/>
      <c r="H51" s="12"/>
    </row>
    <row r="52" spans="1:8" ht="36.75" customHeight="1" thickBot="1">
      <c r="A52" s="30">
        <v>9</v>
      </c>
      <c r="B52" s="31" t="s">
        <v>71</v>
      </c>
      <c r="C52" s="32">
        <v>15804.31</v>
      </c>
      <c r="D52" s="33"/>
      <c r="E52" s="19"/>
      <c r="F52" s="33"/>
      <c r="G52" s="33"/>
      <c r="H52" s="33"/>
    </row>
    <row r="53" spans="1:8" ht="15.75" customHeight="1">
      <c r="A53" s="34"/>
      <c r="B53" s="34"/>
    </row>
    <row r="54" spans="1:8" ht="36" customHeight="1">
      <c r="A54" s="35"/>
      <c r="B54" s="87" t="s">
        <v>72</v>
      </c>
      <c r="C54" s="197" t="s">
        <v>73</v>
      </c>
      <c r="D54" s="36"/>
    </row>
    <row r="55" spans="1:8" ht="9.75" customHeight="1">
      <c r="B55" s="34"/>
      <c r="C55" s="161"/>
    </row>
    <row r="56" spans="1:8" ht="24.75" customHeight="1">
      <c r="A56" s="34"/>
      <c r="B56" s="34" t="s">
        <v>74</v>
      </c>
      <c r="C56" s="161" t="s">
        <v>75</v>
      </c>
    </row>
    <row r="57" spans="1:8">
      <c r="A57" s="34"/>
      <c r="B57" s="34"/>
    </row>
  </sheetData>
  <mergeCells count="7">
    <mergeCell ref="B20:C20"/>
    <mergeCell ref="A6:C6"/>
    <mergeCell ref="A7:C7"/>
    <mergeCell ref="A11:A12"/>
    <mergeCell ref="B11:B12"/>
    <mergeCell ref="B9:C9"/>
    <mergeCell ref="C11:C12"/>
  </mergeCells>
  <printOptions horizontalCentered="1"/>
  <pageMargins left="0.25" right="0.25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M75"/>
  <sheetViews>
    <sheetView view="pageBreakPreview" zoomScale="90" zoomScaleNormal="100" zoomScaleSheetLayoutView="90" workbookViewId="0">
      <selection activeCell="F16" sqref="F16"/>
    </sheetView>
  </sheetViews>
  <sheetFormatPr defaultRowHeight="15"/>
  <cols>
    <col min="1" max="1" width="6.85546875" style="1" customWidth="1"/>
    <col min="2" max="2" width="54.140625" style="1" customWidth="1"/>
    <col min="3" max="3" width="33.5703125" style="1" customWidth="1"/>
    <col min="4" max="4" width="11.28515625" style="33" customWidth="1"/>
    <col min="5" max="5" width="10.5703125" style="1" bestFit="1" customWidth="1"/>
    <col min="6" max="9" width="9.140625" style="1"/>
    <col min="10" max="13" width="11.5703125" style="1" bestFit="1" customWidth="1"/>
    <col min="14" max="16384" width="9.140625" style="1"/>
  </cols>
  <sheetData>
    <row r="1" spans="1:13">
      <c r="C1" s="88" t="s">
        <v>76</v>
      </c>
      <c r="D1" s="37"/>
    </row>
    <row r="2" spans="1:13">
      <c r="C2" s="88" t="s">
        <v>1</v>
      </c>
      <c r="D2" s="37"/>
    </row>
    <row r="3" spans="1:13">
      <c r="C3" s="88" t="s">
        <v>2</v>
      </c>
      <c r="D3" s="37"/>
    </row>
    <row r="4" spans="1:13">
      <c r="C4" s="88" t="s">
        <v>3</v>
      </c>
      <c r="D4" s="37"/>
    </row>
    <row r="5" spans="1:13">
      <c r="C5" s="89"/>
      <c r="D5" s="37"/>
    </row>
    <row r="6" spans="1:13">
      <c r="C6" s="89"/>
      <c r="D6" s="37"/>
    </row>
    <row r="7" spans="1:13" ht="17.45" customHeight="1">
      <c r="A7" s="136" t="s">
        <v>77</v>
      </c>
      <c r="B7" s="136"/>
      <c r="C7" s="136"/>
      <c r="D7" s="38"/>
    </row>
    <row r="8" spans="1:13" ht="14.25" customHeight="1">
      <c r="A8" s="136" t="s">
        <v>5</v>
      </c>
      <c r="B8" s="136"/>
      <c r="C8" s="136"/>
      <c r="D8" s="38"/>
    </row>
    <row r="9" spans="1:13" ht="7.5" hidden="1" customHeight="1"/>
    <row r="10" spans="1:13">
      <c r="A10" s="41"/>
      <c r="B10" s="203" t="s">
        <v>8</v>
      </c>
      <c r="C10" s="203"/>
    </row>
    <row r="11" spans="1:13" ht="19.5" customHeight="1" thickBot="1"/>
    <row r="12" spans="1:13" ht="15.6" customHeight="1">
      <c r="A12" s="204" t="s">
        <v>6</v>
      </c>
      <c r="B12" s="205" t="s">
        <v>7</v>
      </c>
      <c r="C12" s="208" t="s">
        <v>144</v>
      </c>
      <c r="D12" s="39"/>
    </row>
    <row r="13" spans="1:13" ht="41.25" customHeight="1" thickBot="1">
      <c r="A13" s="222"/>
      <c r="B13" s="223"/>
      <c r="C13" s="224"/>
      <c r="D13" s="40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15.75" thickBot="1">
      <c r="A14" s="219">
        <v>1</v>
      </c>
      <c r="B14" s="220">
        <v>2</v>
      </c>
      <c r="C14" s="221">
        <v>3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</row>
    <row r="15" spans="1:13" ht="51.75" customHeight="1" thickBot="1">
      <c r="A15" s="139"/>
      <c r="B15" s="105" t="s">
        <v>78</v>
      </c>
      <c r="C15" s="106">
        <f>ROUND((SUM((C42*C43)+(C44*C48)+C54)/C56),2)</f>
        <v>3354.59</v>
      </c>
      <c r="D15" s="42"/>
      <c r="E15" s="43"/>
      <c r="F15" s="44"/>
      <c r="G15" s="45"/>
      <c r="H15" s="44"/>
      <c r="I15" s="44"/>
      <c r="J15" s="90"/>
      <c r="K15" s="41"/>
      <c r="L15" s="41"/>
      <c r="M15" s="41"/>
    </row>
    <row r="16" spans="1:13" s="50" customFormat="1" ht="45.75" customHeight="1" thickBot="1">
      <c r="A16" s="140">
        <v>1</v>
      </c>
      <c r="B16" s="107" t="s">
        <v>79</v>
      </c>
      <c r="C16" s="108">
        <f t="shared" ref="C16:E16" si="0">ROUND((C17+C22+C23+C27),2)</f>
        <v>3283.88</v>
      </c>
      <c r="D16" s="47"/>
      <c r="E16" s="48"/>
      <c r="F16" s="49"/>
      <c r="G16" s="49"/>
      <c r="H16" s="49"/>
      <c r="I16" s="49"/>
      <c r="J16" s="49"/>
      <c r="K16" s="49"/>
      <c r="L16" s="49"/>
      <c r="M16" s="49"/>
    </row>
    <row r="17" spans="1:13" s="50" customFormat="1" ht="15.75" thickBot="1">
      <c r="A17" s="141" t="s">
        <v>15</v>
      </c>
      <c r="B17" s="109" t="s">
        <v>16</v>
      </c>
      <c r="C17" s="110">
        <f t="shared" ref="C17:E17" si="1">ROUND(SUM(C18:C21),2)</f>
        <v>3073.17</v>
      </c>
      <c r="D17" s="47"/>
      <c r="E17" s="49"/>
      <c r="F17" s="49"/>
      <c r="G17" s="49"/>
      <c r="H17" s="49"/>
      <c r="I17" s="49"/>
      <c r="J17" s="49"/>
      <c r="K17" s="49"/>
      <c r="L17" s="49"/>
      <c r="M17" s="49"/>
    </row>
    <row r="18" spans="1:13" ht="15.75" thickBot="1">
      <c r="A18" s="142" t="s">
        <v>17</v>
      </c>
      <c r="B18" s="111" t="s">
        <v>80</v>
      </c>
      <c r="C18" s="112">
        <v>3056.57</v>
      </c>
      <c r="D18" s="53"/>
      <c r="E18" s="98"/>
      <c r="F18" s="54"/>
      <c r="G18" s="54"/>
      <c r="H18" s="54"/>
      <c r="I18" s="54"/>
      <c r="J18" s="44"/>
      <c r="K18" s="44"/>
      <c r="L18" s="44"/>
      <c r="M18" s="44"/>
    </row>
    <row r="19" spans="1:13" ht="31.5" customHeight="1" thickBot="1">
      <c r="A19" s="142" t="s">
        <v>19</v>
      </c>
      <c r="B19" s="111" t="s">
        <v>26</v>
      </c>
      <c r="C19" s="112">
        <v>11.19</v>
      </c>
      <c r="D19" s="53"/>
      <c r="E19" s="98"/>
      <c r="F19" s="44"/>
      <c r="G19" s="44"/>
      <c r="H19" s="44"/>
      <c r="I19" s="44"/>
      <c r="J19" s="44"/>
      <c r="K19" s="44"/>
      <c r="L19" s="44"/>
      <c r="M19" s="44"/>
    </row>
    <row r="20" spans="1:13" ht="30" customHeight="1" thickBot="1">
      <c r="A20" s="142" t="s">
        <v>21</v>
      </c>
      <c r="B20" s="111" t="s">
        <v>28</v>
      </c>
      <c r="C20" s="112">
        <v>0.09</v>
      </c>
      <c r="D20" s="53"/>
      <c r="E20" s="98"/>
      <c r="F20" s="44"/>
      <c r="G20" s="44"/>
      <c r="H20" s="44"/>
      <c r="I20" s="44"/>
      <c r="J20" s="44"/>
      <c r="K20" s="44"/>
      <c r="L20" s="44"/>
      <c r="M20" s="44"/>
    </row>
    <row r="21" spans="1:13" ht="46.5" customHeight="1" thickBot="1">
      <c r="A21" s="142" t="s">
        <v>23</v>
      </c>
      <c r="B21" s="111" t="s">
        <v>30</v>
      </c>
      <c r="C21" s="112">
        <v>5.3199999999999994</v>
      </c>
      <c r="D21" s="53"/>
      <c r="E21" s="98"/>
      <c r="F21" s="44"/>
      <c r="G21" s="44"/>
      <c r="H21" s="44"/>
      <c r="I21" s="44"/>
      <c r="J21" s="44"/>
      <c r="K21" s="44"/>
      <c r="L21" s="44"/>
      <c r="M21" s="44"/>
    </row>
    <row r="22" spans="1:13" ht="15.75" thickBot="1">
      <c r="A22" s="141" t="s">
        <v>31</v>
      </c>
      <c r="B22" s="113" t="s">
        <v>32</v>
      </c>
      <c r="C22" s="110">
        <v>133.19999999999999</v>
      </c>
      <c r="D22" s="53"/>
      <c r="E22" s="98"/>
      <c r="F22" s="44"/>
      <c r="G22" s="44"/>
      <c r="H22" s="44"/>
      <c r="I22" s="44"/>
      <c r="J22" s="44"/>
      <c r="K22" s="44"/>
      <c r="L22" s="44"/>
      <c r="M22" s="44"/>
    </row>
    <row r="23" spans="1:13" s="50" customFormat="1" ht="15.75" thickBot="1">
      <c r="A23" s="141" t="s">
        <v>33</v>
      </c>
      <c r="B23" s="109" t="s">
        <v>34</v>
      </c>
      <c r="C23" s="114">
        <f t="shared" ref="C23:E23" si="2">ROUND(SUM(C24:C26),2)</f>
        <v>53.75</v>
      </c>
      <c r="D23" s="47"/>
      <c r="E23" s="98"/>
      <c r="F23" s="56"/>
      <c r="G23" s="56"/>
      <c r="H23" s="56"/>
      <c r="I23" s="56"/>
      <c r="J23" s="49"/>
      <c r="K23" s="49"/>
      <c r="L23" s="49"/>
      <c r="M23" s="49"/>
    </row>
    <row r="24" spans="1:13" ht="15.75" thickBot="1">
      <c r="A24" s="142" t="s">
        <v>35</v>
      </c>
      <c r="B24" s="111" t="s">
        <v>36</v>
      </c>
      <c r="C24" s="112">
        <v>29.31</v>
      </c>
      <c r="D24" s="53"/>
      <c r="E24" s="98"/>
      <c r="F24" s="44"/>
      <c r="G24" s="44"/>
      <c r="H24" s="44"/>
      <c r="I24" s="44"/>
      <c r="J24" s="44"/>
      <c r="K24" s="44"/>
      <c r="L24" s="44"/>
      <c r="M24" s="44"/>
    </row>
    <row r="25" spans="1:13" ht="28.5" customHeight="1" thickBot="1">
      <c r="A25" s="142" t="s">
        <v>37</v>
      </c>
      <c r="B25" s="111" t="s">
        <v>38</v>
      </c>
      <c r="C25" s="112">
        <v>17.059999999999999</v>
      </c>
      <c r="D25" s="53"/>
      <c r="E25" s="98"/>
      <c r="F25" s="44"/>
      <c r="G25" s="44"/>
      <c r="H25" s="44"/>
      <c r="I25" s="44"/>
      <c r="J25" s="44"/>
      <c r="K25" s="44"/>
      <c r="L25" s="44"/>
      <c r="M25" s="44"/>
    </row>
    <row r="26" spans="1:13" ht="15.75" thickBot="1">
      <c r="A26" s="142" t="s">
        <v>39</v>
      </c>
      <c r="B26" s="111" t="s">
        <v>40</v>
      </c>
      <c r="C26" s="112">
        <v>7.38</v>
      </c>
      <c r="D26" s="53"/>
      <c r="E26" s="98"/>
      <c r="F26" s="44"/>
      <c r="G26" s="44"/>
      <c r="H26" s="44"/>
      <c r="I26" s="44"/>
      <c r="J26" s="44"/>
      <c r="K26" s="44"/>
      <c r="L26" s="44"/>
      <c r="M26" s="44"/>
    </row>
    <row r="27" spans="1:13" s="50" customFormat="1" ht="15.75" thickBot="1">
      <c r="A27" s="141" t="s">
        <v>41</v>
      </c>
      <c r="B27" s="109" t="s">
        <v>42</v>
      </c>
      <c r="C27" s="110">
        <f>ROUND(SUM(C28:C30),2)</f>
        <v>23.76</v>
      </c>
      <c r="D27" s="47"/>
      <c r="E27" s="98"/>
      <c r="F27" s="56"/>
      <c r="G27" s="56"/>
      <c r="H27" s="56"/>
      <c r="I27" s="56"/>
      <c r="J27" s="49"/>
      <c r="K27" s="49"/>
      <c r="L27" s="49"/>
      <c r="M27" s="49"/>
    </row>
    <row r="28" spans="1:13" ht="24.75" customHeight="1" thickBot="1">
      <c r="A28" s="143" t="s">
        <v>43</v>
      </c>
      <c r="B28" s="115" t="s">
        <v>44</v>
      </c>
      <c r="C28" s="112">
        <v>18.89</v>
      </c>
      <c r="D28" s="53"/>
      <c r="E28" s="98"/>
      <c r="F28" s="44"/>
      <c r="G28" s="44"/>
      <c r="H28" s="44"/>
      <c r="I28" s="44"/>
      <c r="J28" s="44"/>
      <c r="K28" s="44"/>
      <c r="L28" s="44"/>
      <c r="M28" s="44"/>
    </row>
    <row r="29" spans="1:13" ht="15.75" thickBot="1">
      <c r="A29" s="143" t="s">
        <v>45</v>
      </c>
      <c r="B29" s="115" t="s">
        <v>36</v>
      </c>
      <c r="C29" s="112">
        <v>4.16</v>
      </c>
      <c r="D29" s="53"/>
      <c r="E29" s="98"/>
      <c r="F29" s="44"/>
      <c r="G29" s="44"/>
      <c r="H29" s="44"/>
      <c r="I29" s="44"/>
      <c r="J29" s="44"/>
      <c r="K29" s="44"/>
      <c r="L29" s="44"/>
      <c r="M29" s="44"/>
    </row>
    <row r="30" spans="1:13" ht="22.5" customHeight="1" thickBot="1">
      <c r="A30" s="143" t="s">
        <v>46</v>
      </c>
      <c r="B30" s="115" t="s">
        <v>47</v>
      </c>
      <c r="C30" s="112">
        <v>0.71</v>
      </c>
      <c r="D30" s="53"/>
      <c r="E30" s="98"/>
      <c r="F30" s="44"/>
      <c r="G30" s="44"/>
      <c r="H30" s="44"/>
      <c r="I30" s="44"/>
      <c r="J30" s="44"/>
      <c r="K30" s="44"/>
      <c r="L30" s="44"/>
      <c r="M30" s="44"/>
    </row>
    <row r="31" spans="1:13" s="50" customFormat="1" ht="46.5" customHeight="1" thickBot="1">
      <c r="A31" s="144" t="s">
        <v>48</v>
      </c>
      <c r="B31" s="116" t="s">
        <v>81</v>
      </c>
      <c r="C31" s="117">
        <f>ROUND(SUM(C32:C34),2)</f>
        <v>25.51</v>
      </c>
      <c r="D31" s="47"/>
      <c r="E31" s="98"/>
      <c r="F31" s="56"/>
      <c r="G31" s="56"/>
      <c r="H31" s="56"/>
      <c r="I31" s="56"/>
      <c r="J31" s="49"/>
      <c r="K31" s="49"/>
      <c r="L31" s="49"/>
      <c r="M31" s="49"/>
    </row>
    <row r="32" spans="1:13" ht="21" customHeight="1" thickBot="1">
      <c r="A32" s="142" t="s">
        <v>50</v>
      </c>
      <c r="B32" s="111" t="s">
        <v>44</v>
      </c>
      <c r="C32" s="112">
        <v>19</v>
      </c>
      <c r="D32" s="53"/>
      <c r="E32" s="98"/>
      <c r="F32" s="44"/>
      <c r="G32" s="44"/>
      <c r="H32" s="44"/>
      <c r="I32" s="44"/>
      <c r="J32" s="44"/>
      <c r="K32" s="44"/>
      <c r="L32" s="44"/>
      <c r="M32" s="44"/>
    </row>
    <row r="33" spans="1:13" ht="15.75" thickBot="1">
      <c r="A33" s="142" t="s">
        <v>51</v>
      </c>
      <c r="B33" s="111" t="s">
        <v>36</v>
      </c>
      <c r="C33" s="112">
        <v>4.1399999999999997</v>
      </c>
      <c r="D33" s="53"/>
      <c r="E33" s="98"/>
      <c r="F33" s="44"/>
      <c r="G33" s="44"/>
      <c r="H33" s="44"/>
      <c r="I33" s="44"/>
      <c r="J33" s="44"/>
      <c r="K33" s="44"/>
      <c r="L33" s="44"/>
      <c r="M33" s="44"/>
    </row>
    <row r="34" spans="1:13" ht="15.75" thickBot="1">
      <c r="A34" s="142" t="s">
        <v>52</v>
      </c>
      <c r="B34" s="111" t="s">
        <v>47</v>
      </c>
      <c r="C34" s="112">
        <v>2.37</v>
      </c>
      <c r="D34" s="53"/>
      <c r="E34" s="98"/>
      <c r="F34" s="44"/>
      <c r="G34" s="44"/>
      <c r="H34" s="44"/>
      <c r="I34" s="44"/>
      <c r="J34" s="44"/>
      <c r="K34" s="44"/>
      <c r="L34" s="44"/>
      <c r="M34" s="44"/>
    </row>
    <row r="35" spans="1:13" ht="15.75" thickBot="1">
      <c r="A35" s="144" t="s">
        <v>53</v>
      </c>
      <c r="B35" s="116" t="s">
        <v>54</v>
      </c>
      <c r="C35" s="118">
        <v>0</v>
      </c>
      <c r="D35" s="53"/>
      <c r="E35" s="98"/>
      <c r="F35" s="44"/>
      <c r="G35" s="44"/>
      <c r="H35" s="44"/>
      <c r="I35" s="44"/>
      <c r="J35" s="44"/>
      <c r="K35" s="44"/>
      <c r="L35" s="44"/>
      <c r="M35" s="44"/>
    </row>
    <row r="36" spans="1:13" ht="15.75" thickBot="1">
      <c r="A36" s="142"/>
      <c r="B36" s="119" t="s">
        <v>82</v>
      </c>
      <c r="C36" s="120">
        <f t="shared" ref="C36" si="3">C16+C31+C35</f>
        <v>3309.3900000000003</v>
      </c>
      <c r="D36" s="53"/>
      <c r="E36" s="98"/>
      <c r="F36" s="44"/>
      <c r="G36" s="44"/>
      <c r="H36" s="44"/>
      <c r="I36" s="44"/>
      <c r="J36" s="44"/>
      <c r="K36" s="44"/>
      <c r="L36" s="44"/>
      <c r="M36" s="44"/>
    </row>
    <row r="37" spans="1:13" ht="15.75" thickBot="1">
      <c r="A37" s="142" t="s">
        <v>55</v>
      </c>
      <c r="B37" s="111" t="s">
        <v>56</v>
      </c>
      <c r="C37" s="121">
        <v>0</v>
      </c>
      <c r="D37" s="53"/>
      <c r="E37" s="98"/>
      <c r="F37" s="44"/>
      <c r="G37" s="44"/>
      <c r="H37" s="44"/>
      <c r="I37" s="44"/>
      <c r="J37" s="44"/>
      <c r="K37" s="44"/>
      <c r="L37" s="44"/>
      <c r="M37" s="44"/>
    </row>
    <row r="38" spans="1:13" s="50" customFormat="1" ht="30.75" thickBot="1">
      <c r="A38" s="144" t="s">
        <v>57</v>
      </c>
      <c r="B38" s="116" t="s">
        <v>83</v>
      </c>
      <c r="C38" s="122">
        <f t="shared" ref="C38" si="4">SUM(C39:C41)</f>
        <v>119.28999999999999</v>
      </c>
      <c r="D38" s="57"/>
      <c r="E38" s="98"/>
      <c r="F38" s="56"/>
      <c r="G38" s="56"/>
      <c r="H38" s="56"/>
      <c r="I38" s="56"/>
      <c r="J38" s="49"/>
      <c r="K38" s="49"/>
      <c r="L38" s="49"/>
      <c r="M38" s="49"/>
    </row>
    <row r="39" spans="1:13" ht="15.75" thickBot="1">
      <c r="A39" s="142" t="s">
        <v>84</v>
      </c>
      <c r="B39" s="111" t="s">
        <v>64</v>
      </c>
      <c r="C39" s="112">
        <v>21.47</v>
      </c>
      <c r="D39" s="58"/>
      <c r="E39" s="98"/>
      <c r="F39" s="44"/>
      <c r="G39" s="44"/>
      <c r="H39" s="44"/>
      <c r="I39" s="44"/>
      <c r="J39" s="44"/>
      <c r="K39" s="44"/>
      <c r="L39" s="44"/>
      <c r="M39" s="44"/>
    </row>
    <row r="40" spans="1:13" ht="30.75" thickBot="1">
      <c r="A40" s="142" t="s">
        <v>85</v>
      </c>
      <c r="B40" s="111" t="s">
        <v>66</v>
      </c>
      <c r="C40" s="112">
        <v>0</v>
      </c>
      <c r="D40" s="58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15.75" thickBot="1">
      <c r="A41" s="142" t="s">
        <v>86</v>
      </c>
      <c r="B41" s="111" t="s">
        <v>68</v>
      </c>
      <c r="C41" s="112">
        <v>97.82</v>
      </c>
      <c r="D41" s="53"/>
      <c r="E41" s="98"/>
      <c r="F41" s="44"/>
      <c r="G41" s="44"/>
      <c r="H41" s="44"/>
      <c r="I41" s="44"/>
      <c r="J41" s="41"/>
      <c r="K41" s="41"/>
      <c r="L41" s="41"/>
      <c r="M41" s="41"/>
    </row>
    <row r="42" spans="1:13" s="50" customFormat="1" ht="30.75" thickBot="1">
      <c r="A42" s="145" t="s">
        <v>59</v>
      </c>
      <c r="B42" s="123" t="s">
        <v>87</v>
      </c>
      <c r="C42" s="59">
        <f t="shared" ref="C42:E42" si="5">C38+C36</f>
        <v>3428.6800000000003</v>
      </c>
      <c r="D42" s="47"/>
      <c r="E42" s="49"/>
      <c r="F42" s="49"/>
      <c r="G42" s="49"/>
      <c r="H42" s="49"/>
      <c r="I42" s="49"/>
      <c r="J42" s="49"/>
      <c r="K42" s="49"/>
      <c r="L42" s="49"/>
      <c r="M42" s="49"/>
    </row>
    <row r="43" spans="1:13" ht="30.75" thickBot="1">
      <c r="A43" s="60">
        <v>7</v>
      </c>
      <c r="B43" s="61" t="s">
        <v>88</v>
      </c>
      <c r="C43" s="124">
        <v>17234.68</v>
      </c>
      <c r="D43" s="53"/>
      <c r="E43" s="62"/>
      <c r="F43" s="41"/>
      <c r="G43" s="41"/>
      <c r="H43" s="41"/>
      <c r="I43" s="41"/>
      <c r="J43" s="41"/>
      <c r="K43" s="41"/>
      <c r="L43" s="41"/>
      <c r="M43" s="41"/>
    </row>
    <row r="44" spans="1:13" s="50" customFormat="1" ht="60.75" thickBot="1">
      <c r="A44" s="101" t="s">
        <v>69</v>
      </c>
      <c r="B44" s="125" t="s">
        <v>89</v>
      </c>
      <c r="C44" s="63">
        <v>1940.66</v>
      </c>
      <c r="D44" s="47"/>
      <c r="E44" s="56"/>
      <c r="F44" s="56"/>
      <c r="G44" s="56"/>
      <c r="H44" s="56"/>
      <c r="I44" s="56"/>
      <c r="J44" s="44"/>
      <c r="K44" s="44"/>
      <c r="L44" s="44"/>
      <c r="M44" s="44"/>
    </row>
    <row r="45" spans="1:13" ht="30.75" thickBot="1">
      <c r="A45" s="102" t="s">
        <v>90</v>
      </c>
      <c r="B45" s="126" t="s">
        <v>91</v>
      </c>
      <c r="C45" s="127">
        <v>0</v>
      </c>
      <c r="D45" s="64"/>
      <c r="E45" s="65"/>
      <c r="F45" s="65"/>
      <c r="G45" s="65"/>
      <c r="H45" s="65"/>
      <c r="I45" s="66"/>
      <c r="J45" s="65"/>
      <c r="K45" s="65"/>
      <c r="L45" s="65"/>
      <c r="M45" s="65"/>
    </row>
    <row r="46" spans="1:13" ht="30.75" thickBot="1">
      <c r="A46" s="103" t="s">
        <v>92</v>
      </c>
      <c r="B46" s="31" t="s">
        <v>93</v>
      </c>
      <c r="C46" s="128"/>
      <c r="D46" s="53"/>
      <c r="E46" s="41"/>
      <c r="F46" s="41"/>
      <c r="G46" s="41"/>
      <c r="H46" s="41"/>
      <c r="I46" s="41"/>
      <c r="J46" s="41"/>
      <c r="K46" s="41"/>
      <c r="L46" s="41"/>
      <c r="M46" s="41"/>
    </row>
    <row r="47" spans="1:13" ht="45.75" thickBot="1">
      <c r="A47" s="104" t="s">
        <v>94</v>
      </c>
      <c r="B47" s="71" t="s">
        <v>95</v>
      </c>
      <c r="C47" s="129">
        <v>0</v>
      </c>
      <c r="D47" s="68"/>
      <c r="E47" s="41"/>
      <c r="F47" s="41"/>
      <c r="G47" s="41"/>
      <c r="H47" s="41"/>
      <c r="I47" s="41"/>
      <c r="J47" s="41"/>
      <c r="K47" s="41"/>
      <c r="L47" s="41"/>
      <c r="M47" s="41"/>
    </row>
    <row r="48" spans="1:13" ht="60.75" thickBot="1">
      <c r="A48" s="103" t="s">
        <v>96</v>
      </c>
      <c r="B48" s="31" t="s">
        <v>97</v>
      </c>
      <c r="C48" s="130">
        <v>903.07000000000016</v>
      </c>
      <c r="D48" s="53"/>
      <c r="E48" s="41"/>
      <c r="F48" s="41"/>
      <c r="G48" s="41"/>
      <c r="H48" s="41"/>
      <c r="I48" s="41"/>
      <c r="J48" s="41"/>
      <c r="K48" s="41"/>
      <c r="L48" s="41"/>
      <c r="M48" s="41"/>
    </row>
    <row r="49" spans="1:13" ht="30.75" thickBot="1">
      <c r="A49" s="103" t="s">
        <v>98</v>
      </c>
      <c r="B49" s="31" t="s">
        <v>99</v>
      </c>
      <c r="C49" s="121">
        <v>0</v>
      </c>
      <c r="D49" s="68"/>
      <c r="E49" s="41"/>
      <c r="F49" s="41"/>
      <c r="G49" s="41"/>
      <c r="H49" s="41"/>
      <c r="I49" s="41"/>
      <c r="J49" s="41"/>
      <c r="K49" s="41"/>
      <c r="L49" s="41"/>
      <c r="M49" s="41"/>
    </row>
    <row r="50" spans="1:13" ht="30.75" thickBot="1">
      <c r="A50" s="103" t="s">
        <v>100</v>
      </c>
      <c r="B50" s="31" t="s">
        <v>101</v>
      </c>
      <c r="C50" s="131">
        <v>0</v>
      </c>
      <c r="D50" s="68"/>
      <c r="E50" s="41"/>
      <c r="F50" s="41"/>
      <c r="G50" s="41"/>
      <c r="H50" s="41"/>
      <c r="I50" s="41"/>
      <c r="J50" s="41"/>
      <c r="K50" s="41"/>
      <c r="L50" s="41"/>
      <c r="M50" s="41"/>
    </row>
    <row r="51" spans="1:13" ht="52.5" customHeight="1" thickBot="1">
      <c r="A51" s="103" t="s">
        <v>102</v>
      </c>
      <c r="B51" s="31" t="s">
        <v>103</v>
      </c>
      <c r="C51" s="121">
        <v>0</v>
      </c>
      <c r="D51" s="68"/>
      <c r="E51" s="41"/>
      <c r="F51" s="41"/>
      <c r="G51" s="41"/>
      <c r="H51" s="41"/>
      <c r="I51" s="41"/>
      <c r="J51" s="41"/>
      <c r="K51" s="41"/>
      <c r="L51" s="41"/>
      <c r="M51" s="41"/>
    </row>
    <row r="52" spans="1:13" ht="30.75" thickBot="1">
      <c r="A52" s="103" t="s">
        <v>104</v>
      </c>
      <c r="B52" s="31" t="s">
        <v>105</v>
      </c>
      <c r="C52" s="121">
        <v>0</v>
      </c>
      <c r="D52" s="68"/>
      <c r="E52" s="41"/>
      <c r="F52" s="41"/>
      <c r="G52" s="41"/>
      <c r="H52" s="41"/>
      <c r="I52" s="41"/>
      <c r="J52" s="41"/>
      <c r="K52" s="41"/>
      <c r="L52" s="41"/>
      <c r="M52" s="41"/>
    </row>
    <row r="53" spans="1:13" ht="15.75" thickBot="1">
      <c r="A53" s="103" t="s">
        <v>106</v>
      </c>
      <c r="B53" s="31" t="s">
        <v>107</v>
      </c>
      <c r="C53" s="132">
        <v>0</v>
      </c>
      <c r="D53" s="68"/>
      <c r="E53" s="41"/>
      <c r="F53" s="41"/>
      <c r="G53" s="41"/>
      <c r="H53" s="41"/>
      <c r="I53" s="41"/>
      <c r="J53" s="41"/>
      <c r="K53" s="41"/>
      <c r="L53" s="41"/>
      <c r="M53" s="41"/>
    </row>
    <row r="54" spans="1:13" ht="15.75" thickBot="1">
      <c r="A54" s="102" t="s">
        <v>108</v>
      </c>
      <c r="B54" s="126" t="s">
        <v>58</v>
      </c>
      <c r="C54" s="133">
        <f>'Теплова енергія'!C45*0.8166119/C56*1000</f>
        <v>0</v>
      </c>
      <c r="D54" s="68"/>
      <c r="E54" s="41"/>
      <c r="F54" s="41"/>
      <c r="G54" s="41"/>
      <c r="H54" s="41"/>
      <c r="I54" s="41"/>
      <c r="J54" s="41"/>
      <c r="K54" s="41"/>
      <c r="L54" s="41"/>
      <c r="M54" s="41"/>
    </row>
    <row r="55" spans="1:13" ht="15.75" thickBot="1">
      <c r="A55" s="103" t="s">
        <v>109</v>
      </c>
      <c r="B55" s="31" t="s">
        <v>60</v>
      </c>
      <c r="C55" s="69">
        <v>0</v>
      </c>
      <c r="D55" s="68"/>
      <c r="E55" s="41"/>
      <c r="F55" s="41"/>
      <c r="G55" s="41"/>
      <c r="H55" s="41"/>
      <c r="I55" s="41"/>
      <c r="J55" s="41"/>
      <c r="K55" s="41"/>
      <c r="L55" s="41"/>
      <c r="M55" s="41"/>
    </row>
    <row r="56" spans="1:13" ht="35.25" customHeight="1" thickBot="1">
      <c r="A56" s="70">
        <v>14</v>
      </c>
      <c r="B56" s="71" t="s">
        <v>110</v>
      </c>
      <c r="C56" s="134">
        <f t="shared" ref="C56" si="6">ROUND((C43+C48),2)</f>
        <v>18137.75</v>
      </c>
      <c r="D56" s="53"/>
      <c r="E56" s="66"/>
      <c r="F56" s="66"/>
      <c r="G56" s="66"/>
      <c r="H56" s="66"/>
      <c r="I56" s="66"/>
      <c r="J56" s="41"/>
      <c r="K56" s="41"/>
      <c r="L56" s="41"/>
      <c r="M56" s="41"/>
    </row>
    <row r="57" spans="1:13" ht="15.75" customHeight="1">
      <c r="A57" s="34"/>
      <c r="B57" s="35"/>
      <c r="C57" s="36"/>
      <c r="D57" s="72"/>
      <c r="E57" s="41"/>
      <c r="F57" s="41"/>
      <c r="G57" s="41"/>
      <c r="H57" s="41"/>
      <c r="I57" s="41"/>
      <c r="J57" s="41"/>
      <c r="K57" s="41"/>
      <c r="L57" s="41"/>
      <c r="M57" s="41"/>
    </row>
    <row r="58" spans="1:13" ht="15.75" customHeight="1">
      <c r="A58" s="35"/>
      <c r="B58" s="87" t="s">
        <v>72</v>
      </c>
      <c r="C58" s="146" t="s">
        <v>152</v>
      </c>
      <c r="D58" s="72"/>
      <c r="E58" s="41"/>
      <c r="F58" s="41"/>
      <c r="G58" s="41"/>
      <c r="H58" s="41"/>
      <c r="I58" s="41"/>
      <c r="J58" s="41"/>
      <c r="K58" s="41"/>
      <c r="L58" s="41"/>
      <c r="M58" s="41"/>
    </row>
    <row r="59" spans="1:13">
      <c r="A59" s="36"/>
      <c r="B59" s="35"/>
      <c r="C59" s="146"/>
      <c r="D59" s="72"/>
      <c r="E59" s="41"/>
      <c r="F59" s="41"/>
      <c r="G59" s="41"/>
      <c r="H59" s="41"/>
      <c r="I59" s="41"/>
      <c r="J59" s="41"/>
      <c r="K59" s="41"/>
      <c r="L59" s="41"/>
      <c r="M59" s="41"/>
    </row>
    <row r="60" spans="1:13" ht="19.5" customHeight="1">
      <c r="A60" s="35"/>
      <c r="B60" s="35" t="s">
        <v>74</v>
      </c>
      <c r="C60" s="146" t="s">
        <v>153</v>
      </c>
    </row>
    <row r="61" spans="1:13">
      <c r="A61" s="34"/>
      <c r="B61" s="34"/>
    </row>
    <row r="64" spans="1:13">
      <c r="B64" s="73"/>
      <c r="C64" s="73"/>
    </row>
    <row r="65" spans="2:3" ht="15.75" customHeight="1">
      <c r="B65" s="73"/>
      <c r="C65" s="33"/>
    </row>
    <row r="66" spans="2:3" ht="10.5" customHeight="1">
      <c r="B66" s="73"/>
      <c r="C66" s="33"/>
    </row>
    <row r="67" spans="2:3">
      <c r="B67" s="73"/>
      <c r="C67" s="33"/>
    </row>
    <row r="68" spans="2:3">
      <c r="B68" s="73"/>
      <c r="C68" s="33"/>
    </row>
    <row r="69" spans="2:3">
      <c r="B69" s="73"/>
      <c r="C69" s="33"/>
    </row>
    <row r="70" spans="2:3">
      <c r="B70" s="73"/>
      <c r="C70" s="33"/>
    </row>
    <row r="71" spans="2:3">
      <c r="B71" s="73"/>
      <c r="C71" s="33"/>
    </row>
    <row r="72" spans="2:3">
      <c r="B72" s="73"/>
      <c r="C72" s="73"/>
    </row>
    <row r="73" spans="2:3">
      <c r="B73" s="73"/>
      <c r="C73" s="73"/>
    </row>
    <row r="74" spans="2:3">
      <c r="B74" s="73"/>
      <c r="C74" s="73"/>
    </row>
    <row r="75" spans="2:3">
      <c r="B75" s="73"/>
      <c r="C75" s="73"/>
    </row>
  </sheetData>
  <mergeCells count="6">
    <mergeCell ref="A7:C7"/>
    <mergeCell ref="A8:C8"/>
    <mergeCell ref="A12:A13"/>
    <mergeCell ref="B12:B13"/>
    <mergeCell ref="C12:C13"/>
    <mergeCell ref="B10:C10"/>
  </mergeCells>
  <printOptions horizontalCentered="1"/>
  <pageMargins left="0.25" right="0.25" top="0.75" bottom="0.75" header="0.3" footer="0.3"/>
  <pageSetup paperSize="9" fitToHeight="0" orientation="portrait" r:id="rId1"/>
  <rowBreaks count="1" manualBreakCount="1">
    <brk id="60" max="8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E49"/>
  <sheetViews>
    <sheetView topLeftCell="A29" zoomScale="90" zoomScaleNormal="90" workbookViewId="0">
      <selection activeCell="G13" sqref="G13"/>
    </sheetView>
  </sheetViews>
  <sheetFormatPr defaultRowHeight="15"/>
  <cols>
    <col min="1" max="1" width="6.85546875" style="1" customWidth="1"/>
    <col min="2" max="2" width="57.28515625" style="1" customWidth="1"/>
    <col min="3" max="3" width="33.42578125" style="1" customWidth="1"/>
    <col min="4" max="16384" width="9.140625" style="1"/>
  </cols>
  <sheetData>
    <row r="1" spans="1:4">
      <c r="A1" s="36"/>
      <c r="B1" s="36"/>
      <c r="C1" s="88" t="s">
        <v>111</v>
      </c>
      <c r="D1" s="2"/>
    </row>
    <row r="2" spans="1:4">
      <c r="A2" s="36"/>
      <c r="B2" s="36"/>
      <c r="C2" s="88" t="s">
        <v>1</v>
      </c>
      <c r="D2" s="2"/>
    </row>
    <row r="3" spans="1:4">
      <c r="A3" s="36"/>
      <c r="B3" s="36"/>
      <c r="C3" s="88" t="s">
        <v>2</v>
      </c>
      <c r="D3" s="2"/>
    </row>
    <row r="4" spans="1:4">
      <c r="A4" s="36"/>
      <c r="B4" s="36"/>
      <c r="C4" s="88" t="s">
        <v>3</v>
      </c>
      <c r="D4" s="2"/>
    </row>
    <row r="5" spans="1:4" ht="33" customHeight="1">
      <c r="A5" s="135" t="s">
        <v>151</v>
      </c>
      <c r="B5" s="135"/>
      <c r="C5" s="135"/>
    </row>
    <row r="6" spans="1:4" ht="14.25" customHeight="1">
      <c r="A6" s="136" t="s">
        <v>5</v>
      </c>
      <c r="B6" s="136"/>
      <c r="C6" s="136"/>
    </row>
    <row r="7" spans="1:4" ht="7.5" hidden="1" customHeight="1"/>
    <row r="8" spans="1:4" ht="24.75" customHeight="1">
      <c r="A8" s="41"/>
      <c r="B8" s="203" t="s">
        <v>8</v>
      </c>
      <c r="C8" s="203"/>
    </row>
    <row r="9" spans="1:4" ht="27.75" customHeight="1" thickBot="1"/>
    <row r="10" spans="1:4" ht="15.75" customHeight="1">
      <c r="A10" s="204" t="s">
        <v>6</v>
      </c>
      <c r="B10" s="207" t="s">
        <v>7</v>
      </c>
      <c r="C10" s="225" t="s">
        <v>144</v>
      </c>
    </row>
    <row r="11" spans="1:4" ht="60.75" customHeight="1" thickBot="1">
      <c r="A11" s="206"/>
      <c r="B11" s="199"/>
      <c r="C11" s="226"/>
    </row>
    <row r="12" spans="1:4" ht="15.75" thickBot="1">
      <c r="A12" s="138">
        <v>1</v>
      </c>
      <c r="B12" s="3">
        <v>2</v>
      </c>
      <c r="C12" s="129">
        <v>3</v>
      </c>
    </row>
    <row r="13" spans="1:4" ht="51.75" customHeight="1" thickBot="1">
      <c r="A13" s="147"/>
      <c r="B13" s="4" t="s">
        <v>143</v>
      </c>
      <c r="C13" s="148">
        <f t="shared" ref="C13" si="0">ROUND((C33+C34+C35+C36+C38+C39+C40),2)</f>
        <v>642.39</v>
      </c>
    </row>
    <row r="14" spans="1:4" ht="24.75" customHeight="1" thickBot="1">
      <c r="A14" s="149">
        <v>1</v>
      </c>
      <c r="B14" s="9" t="s">
        <v>14</v>
      </c>
      <c r="C14" s="117">
        <f t="shared" ref="C14" si="1">C15+C19+C20+C24</f>
        <v>138.17999999999998</v>
      </c>
    </row>
    <row r="15" spans="1:4" ht="15.75" thickBot="1">
      <c r="A15" s="93" t="s">
        <v>15</v>
      </c>
      <c r="B15" s="20" t="s">
        <v>16</v>
      </c>
      <c r="C15" s="110">
        <f t="shared" ref="C15" si="2">SUM(C16:C18)</f>
        <v>60.43</v>
      </c>
    </row>
    <row r="16" spans="1:4" ht="30.75" thickBot="1">
      <c r="A16" s="93" t="s">
        <v>17</v>
      </c>
      <c r="B16" s="16" t="s">
        <v>26</v>
      </c>
      <c r="C16" s="112">
        <v>32.700000000000003</v>
      </c>
    </row>
    <row r="17" spans="1:3" ht="31.5" customHeight="1" thickBot="1">
      <c r="A17" s="93" t="s">
        <v>19</v>
      </c>
      <c r="B17" s="16" t="s">
        <v>28</v>
      </c>
      <c r="C17" s="112">
        <v>7.05</v>
      </c>
    </row>
    <row r="18" spans="1:3" ht="30" customHeight="1" thickBot="1">
      <c r="A18" s="93" t="s">
        <v>21</v>
      </c>
      <c r="B18" s="16" t="s">
        <v>30</v>
      </c>
      <c r="C18" s="112">
        <v>20.68</v>
      </c>
    </row>
    <row r="19" spans="1:3" ht="15.75" thickBot="1">
      <c r="A19" s="150" t="s">
        <v>31</v>
      </c>
      <c r="B19" s="55" t="s">
        <v>32</v>
      </c>
      <c r="C19" s="148">
        <v>48.11</v>
      </c>
    </row>
    <row r="20" spans="1:3" ht="15.75" thickBot="1">
      <c r="A20" s="93" t="s">
        <v>33</v>
      </c>
      <c r="B20" s="20" t="s">
        <v>34</v>
      </c>
      <c r="C20" s="110">
        <f t="shared" ref="C20" si="3">SUM(C21:C23)</f>
        <v>27.7</v>
      </c>
    </row>
    <row r="21" spans="1:3" ht="15.75" thickBot="1">
      <c r="A21" s="93" t="s">
        <v>35</v>
      </c>
      <c r="B21" s="16" t="s">
        <v>36</v>
      </c>
      <c r="C21" s="112">
        <v>10.58</v>
      </c>
    </row>
    <row r="22" spans="1:3" ht="16.5" customHeight="1" thickBot="1">
      <c r="A22" s="93" t="s">
        <v>37</v>
      </c>
      <c r="B22" s="16" t="s">
        <v>38</v>
      </c>
      <c r="C22" s="112">
        <v>15.82</v>
      </c>
    </row>
    <row r="23" spans="1:3" ht="15.75" thickBot="1">
      <c r="A23" s="93" t="s">
        <v>39</v>
      </c>
      <c r="B23" s="24" t="s">
        <v>40</v>
      </c>
      <c r="C23" s="151">
        <v>1.3</v>
      </c>
    </row>
    <row r="24" spans="1:3" ht="15.75" thickBot="1">
      <c r="A24" s="93" t="s">
        <v>41</v>
      </c>
      <c r="B24" s="20" t="s">
        <v>42</v>
      </c>
      <c r="C24" s="110">
        <f>SUM(C25:C27)</f>
        <v>1.9400000000000002</v>
      </c>
    </row>
    <row r="25" spans="1:3" ht="18" customHeight="1" thickBot="1">
      <c r="A25" s="93" t="s">
        <v>43</v>
      </c>
      <c r="B25" s="16" t="s">
        <v>44</v>
      </c>
      <c r="C25" s="112">
        <v>1.54</v>
      </c>
    </row>
    <row r="26" spans="1:3" ht="15.75" thickBot="1">
      <c r="A26" s="93" t="s">
        <v>45</v>
      </c>
      <c r="B26" s="16" t="s">
        <v>36</v>
      </c>
      <c r="C26" s="112">
        <v>0.34</v>
      </c>
    </row>
    <row r="27" spans="1:3" ht="15" customHeight="1" thickBot="1">
      <c r="A27" s="93" t="s">
        <v>46</v>
      </c>
      <c r="B27" s="16" t="s">
        <v>47</v>
      </c>
      <c r="C27" s="112">
        <v>0.06</v>
      </c>
    </row>
    <row r="28" spans="1:3" ht="24" customHeight="1" thickBot="1">
      <c r="A28" s="152" t="s">
        <v>48</v>
      </c>
      <c r="B28" s="20" t="s">
        <v>49</v>
      </c>
      <c r="C28" s="110">
        <f>SUM(C29:C31)</f>
        <v>2.08</v>
      </c>
    </row>
    <row r="29" spans="1:3" ht="21" customHeight="1" thickBot="1">
      <c r="A29" s="93" t="s">
        <v>50</v>
      </c>
      <c r="B29" s="16" t="s">
        <v>44</v>
      </c>
      <c r="C29" s="112">
        <v>1.55</v>
      </c>
    </row>
    <row r="30" spans="1:3" ht="15.75" thickBot="1">
      <c r="A30" s="93" t="s">
        <v>51</v>
      </c>
      <c r="B30" s="16" t="s">
        <v>36</v>
      </c>
      <c r="C30" s="112">
        <v>0.34</v>
      </c>
    </row>
    <row r="31" spans="1:3" ht="15.75" thickBot="1">
      <c r="A31" s="93" t="s">
        <v>52</v>
      </c>
      <c r="B31" s="16" t="s">
        <v>47</v>
      </c>
      <c r="C31" s="112">
        <v>0.19</v>
      </c>
    </row>
    <row r="32" spans="1:3" ht="15.75" thickBot="1">
      <c r="A32" s="153" t="s">
        <v>53</v>
      </c>
      <c r="B32" s="9" t="s">
        <v>54</v>
      </c>
      <c r="C32" s="118">
        <v>0</v>
      </c>
    </row>
    <row r="33" spans="1:5" ht="30.75" customHeight="1" thickBot="1">
      <c r="A33" s="153" t="s">
        <v>55</v>
      </c>
      <c r="B33" s="9" t="s">
        <v>112</v>
      </c>
      <c r="C33" s="117">
        <f>C14+C28</f>
        <v>140.26</v>
      </c>
    </row>
    <row r="34" spans="1:5" s="74" customFormat="1" ht="45.75" thickBot="1">
      <c r="A34" s="153" t="s">
        <v>57</v>
      </c>
      <c r="B34" s="9" t="s">
        <v>113</v>
      </c>
      <c r="C34" s="117">
        <v>495.29</v>
      </c>
      <c r="E34" s="1"/>
    </row>
    <row r="35" spans="1:5" ht="43.5" customHeight="1" thickBot="1">
      <c r="A35" s="153" t="s">
        <v>59</v>
      </c>
      <c r="B35" s="9" t="s">
        <v>114</v>
      </c>
      <c r="C35" s="154">
        <v>0</v>
      </c>
    </row>
    <row r="36" spans="1:5" ht="22.5" customHeight="1" thickBot="1">
      <c r="A36" s="93" t="s">
        <v>61</v>
      </c>
      <c r="B36" s="16" t="s">
        <v>56</v>
      </c>
      <c r="C36" s="155">
        <v>0</v>
      </c>
    </row>
    <row r="37" spans="1:5" ht="19.5" customHeight="1" thickBot="1">
      <c r="A37" s="150" t="s">
        <v>69</v>
      </c>
      <c r="B37" s="20" t="s">
        <v>82</v>
      </c>
      <c r="C37" s="110">
        <f t="shared" ref="C37" si="4">C34+C33</f>
        <v>635.54999999999995</v>
      </c>
    </row>
    <row r="38" spans="1:5" ht="15.75" thickBot="1">
      <c r="A38" s="93" t="s">
        <v>96</v>
      </c>
      <c r="B38" s="67" t="s">
        <v>58</v>
      </c>
      <c r="C38" s="156">
        <v>0</v>
      </c>
    </row>
    <row r="39" spans="1:5" ht="15.75" thickBot="1">
      <c r="A39" s="157" t="s">
        <v>104</v>
      </c>
      <c r="B39" s="97" t="s">
        <v>60</v>
      </c>
      <c r="C39" s="158">
        <v>0</v>
      </c>
    </row>
    <row r="40" spans="1:5" s="75" customFormat="1" ht="30.75" thickBot="1">
      <c r="A40" s="91" t="s">
        <v>106</v>
      </c>
      <c r="B40" s="92" t="s">
        <v>115</v>
      </c>
      <c r="C40" s="159">
        <f t="shared" ref="C40" si="5">SUM(C41:C43)</f>
        <v>6.84</v>
      </c>
    </row>
    <row r="41" spans="1:5" ht="15.75" thickBot="1">
      <c r="A41" s="93" t="s">
        <v>140</v>
      </c>
      <c r="B41" s="16" t="s">
        <v>64</v>
      </c>
      <c r="C41" s="112">
        <v>1.23</v>
      </c>
    </row>
    <row r="42" spans="1:5" ht="15.75" thickBot="1">
      <c r="A42" s="93" t="s">
        <v>141</v>
      </c>
      <c r="B42" s="16" t="s">
        <v>66</v>
      </c>
      <c r="C42" s="112">
        <v>0</v>
      </c>
    </row>
    <row r="43" spans="1:5" ht="15.75" thickBot="1">
      <c r="A43" s="93" t="s">
        <v>142</v>
      </c>
      <c r="B43" s="16" t="s">
        <v>68</v>
      </c>
      <c r="C43" s="112">
        <v>5.61</v>
      </c>
    </row>
    <row r="44" spans="1:5" ht="35.25" customHeight="1" thickBot="1">
      <c r="A44" s="94">
        <v>12</v>
      </c>
      <c r="B44" s="95" t="s">
        <v>116</v>
      </c>
      <c r="C44" s="160">
        <v>15804.310000000003</v>
      </c>
    </row>
    <row r="45" spans="1:5" ht="15.75" customHeight="1">
      <c r="A45" s="34"/>
      <c r="B45" s="35"/>
      <c r="C45" s="36"/>
    </row>
    <row r="46" spans="1:5" ht="49.5" hidden="1" customHeight="1">
      <c r="A46" s="34"/>
      <c r="B46" s="35"/>
      <c r="C46" s="36"/>
    </row>
    <row r="47" spans="1:5">
      <c r="A47" s="36"/>
      <c r="B47" s="87" t="s">
        <v>72</v>
      </c>
      <c r="C47" s="146" t="s">
        <v>73</v>
      </c>
    </row>
    <row r="48" spans="1:5" ht="14.45" customHeight="1">
      <c r="A48" s="34"/>
      <c r="B48" s="35"/>
      <c r="C48" s="146"/>
    </row>
    <row r="49" spans="1:3">
      <c r="A49" s="34"/>
      <c r="B49" s="34" t="s">
        <v>74</v>
      </c>
      <c r="C49" s="161" t="s">
        <v>75</v>
      </c>
    </row>
  </sheetData>
  <mergeCells count="6">
    <mergeCell ref="A5:C5"/>
    <mergeCell ref="A6:C6"/>
    <mergeCell ref="A10:A11"/>
    <mergeCell ref="B10:B11"/>
    <mergeCell ref="C10:C11"/>
    <mergeCell ref="B8:C8"/>
  </mergeCells>
  <printOptions horizontalCentered="1"/>
  <pageMargins left="0.25" right="0.25" top="0.75" bottom="0.75" header="0.3" footer="0.3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G43"/>
  <sheetViews>
    <sheetView view="pageBreakPreview" zoomScaleNormal="100" zoomScaleSheetLayoutView="100" workbookViewId="0">
      <selection activeCell="G13" sqref="G13"/>
    </sheetView>
  </sheetViews>
  <sheetFormatPr defaultRowHeight="15"/>
  <cols>
    <col min="1" max="1" width="6.85546875" style="1" customWidth="1"/>
    <col min="2" max="2" width="48.7109375" style="1" customWidth="1"/>
    <col min="3" max="3" width="33.5703125" style="1" customWidth="1"/>
    <col min="4" max="4" width="9.140625" style="1"/>
    <col min="5" max="5" width="10.140625" style="1" bestFit="1" customWidth="1"/>
    <col min="6" max="16384" width="9.140625" style="1"/>
  </cols>
  <sheetData>
    <row r="1" spans="1:7">
      <c r="C1" s="88" t="s">
        <v>117</v>
      </c>
      <c r="D1" s="2"/>
    </row>
    <row r="2" spans="1:7">
      <c r="C2" s="88" t="s">
        <v>1</v>
      </c>
      <c r="D2" s="2"/>
    </row>
    <row r="3" spans="1:7">
      <c r="C3" s="88" t="s">
        <v>2</v>
      </c>
      <c r="D3" s="2"/>
    </row>
    <row r="4" spans="1:7">
      <c r="C4" s="88" t="s">
        <v>3</v>
      </c>
      <c r="D4" s="2"/>
    </row>
    <row r="5" spans="1:7">
      <c r="C5" s="2"/>
      <c r="D5" s="2"/>
    </row>
    <row r="6" spans="1:7">
      <c r="A6" s="136" t="s">
        <v>118</v>
      </c>
      <c r="B6" s="136"/>
      <c r="C6" s="136"/>
    </row>
    <row r="7" spans="1:7" ht="14.25" customHeight="1">
      <c r="A7" s="136" t="s">
        <v>5</v>
      </c>
      <c r="B7" s="136"/>
      <c r="C7" s="136"/>
    </row>
    <row r="8" spans="1:7" ht="7.5" hidden="1" customHeight="1"/>
    <row r="9" spans="1:7">
      <c r="A9" s="41"/>
      <c r="B9" s="203" t="s">
        <v>8</v>
      </c>
      <c r="C9" s="203"/>
    </row>
    <row r="10" spans="1:7" ht="15.75" customHeight="1" thickBot="1"/>
    <row r="11" spans="1:7" ht="15.75" customHeight="1">
      <c r="A11" s="201" t="s">
        <v>6</v>
      </c>
      <c r="B11" s="198" t="s">
        <v>7</v>
      </c>
      <c r="C11" s="225" t="s">
        <v>144</v>
      </c>
    </row>
    <row r="12" spans="1:7" ht="30" customHeight="1" thickBot="1">
      <c r="A12" s="202"/>
      <c r="B12" s="199"/>
      <c r="C12" s="226"/>
    </row>
    <row r="13" spans="1:7" ht="15.75" thickBot="1">
      <c r="A13" s="3">
        <v>1</v>
      </c>
      <c r="B13" s="3">
        <v>2</v>
      </c>
      <c r="C13" s="96">
        <v>3</v>
      </c>
    </row>
    <row r="14" spans="1:7" ht="51.75" customHeight="1" thickBot="1">
      <c r="A14" s="4"/>
      <c r="B14" s="4" t="s">
        <v>147</v>
      </c>
      <c r="C14" s="5">
        <f t="shared" ref="C14" si="0">ROUND((C15+C26+C30+C31+C33+C34+C35),2)</f>
        <v>3.75</v>
      </c>
      <c r="E14" s="43"/>
      <c r="F14" s="41"/>
      <c r="G14" s="43"/>
    </row>
    <row r="15" spans="1:7" ht="14.25" customHeight="1" thickBot="1">
      <c r="A15" s="76">
        <v>1</v>
      </c>
      <c r="B15" s="9" t="s">
        <v>14</v>
      </c>
      <c r="C15" s="10">
        <f>SUM(C16:C18)+C22</f>
        <v>3.5300000000000002</v>
      </c>
    </row>
    <row r="16" spans="1:7" ht="15.75" thickBot="1">
      <c r="A16" s="13" t="s">
        <v>15</v>
      </c>
      <c r="B16" s="20" t="s">
        <v>119</v>
      </c>
      <c r="C16" s="77">
        <v>0.18</v>
      </c>
    </row>
    <row r="17" spans="1:3" ht="15.75" thickBot="1">
      <c r="A17" s="51" t="s">
        <v>31</v>
      </c>
      <c r="B17" s="55" t="s">
        <v>32</v>
      </c>
      <c r="C17" s="83">
        <v>2.54</v>
      </c>
    </row>
    <row r="18" spans="1:3" ht="15.75" thickBot="1">
      <c r="A18" s="13" t="s">
        <v>33</v>
      </c>
      <c r="B18" s="20" t="s">
        <v>34</v>
      </c>
      <c r="C18" s="52">
        <f>SUM(C19:C21)</f>
        <v>0.76000000000000012</v>
      </c>
    </row>
    <row r="19" spans="1:3" ht="15.75" thickBot="1">
      <c r="A19" s="13" t="s">
        <v>35</v>
      </c>
      <c r="B19" s="16" t="s">
        <v>36</v>
      </c>
      <c r="C19" s="15">
        <v>0.56000000000000005</v>
      </c>
    </row>
    <row r="20" spans="1:3" ht="18.75" customHeight="1" thickBot="1">
      <c r="A20" s="13" t="s">
        <v>37</v>
      </c>
      <c r="B20" s="16" t="s">
        <v>38</v>
      </c>
      <c r="C20" s="21">
        <v>0.15</v>
      </c>
    </row>
    <row r="21" spans="1:3" ht="15.75" thickBot="1">
      <c r="A21" s="13" t="s">
        <v>39</v>
      </c>
      <c r="B21" s="16" t="s">
        <v>40</v>
      </c>
      <c r="C21" s="78">
        <v>0.05</v>
      </c>
    </row>
    <row r="22" spans="1:3" ht="15.75" thickBot="1">
      <c r="A22" s="13" t="s">
        <v>41</v>
      </c>
      <c r="B22" s="20" t="s">
        <v>42</v>
      </c>
      <c r="C22" s="52">
        <f>SUM(C23:C25)</f>
        <v>0.05</v>
      </c>
    </row>
    <row r="23" spans="1:3" ht="18.75" customHeight="1" thickBot="1">
      <c r="A23" s="13" t="s">
        <v>43</v>
      </c>
      <c r="B23" s="16" t="s">
        <v>44</v>
      </c>
      <c r="C23" s="21">
        <v>0.04</v>
      </c>
    </row>
    <row r="24" spans="1:3" ht="15.75" thickBot="1">
      <c r="A24" s="13" t="s">
        <v>45</v>
      </c>
      <c r="B24" s="16" t="s">
        <v>36</v>
      </c>
      <c r="C24" s="21">
        <v>0.01</v>
      </c>
    </row>
    <row r="25" spans="1:3" ht="22.5" customHeight="1" thickBot="1">
      <c r="A25" s="13" t="s">
        <v>145</v>
      </c>
      <c r="B25" s="16" t="s">
        <v>47</v>
      </c>
      <c r="C25" s="21">
        <v>0</v>
      </c>
    </row>
    <row r="26" spans="1:3" ht="17.25" customHeight="1" thickBot="1">
      <c r="A26" s="79" t="s">
        <v>48</v>
      </c>
      <c r="B26" s="9" t="s">
        <v>49</v>
      </c>
      <c r="C26" s="10">
        <f>SUM(C27:C30)</f>
        <v>0.05</v>
      </c>
    </row>
    <row r="27" spans="1:3" ht="21" customHeight="1" thickBot="1">
      <c r="A27" s="13" t="s">
        <v>50</v>
      </c>
      <c r="B27" s="16" t="s">
        <v>44</v>
      </c>
      <c r="C27" s="21">
        <v>0.04</v>
      </c>
    </row>
    <row r="28" spans="1:3" ht="15.75" thickBot="1">
      <c r="A28" s="13" t="s">
        <v>51</v>
      </c>
      <c r="B28" s="16" t="s">
        <v>36</v>
      </c>
      <c r="C28" s="21">
        <v>0.01</v>
      </c>
    </row>
    <row r="29" spans="1:3" ht="15.75" thickBot="1">
      <c r="A29" s="13" t="s">
        <v>146</v>
      </c>
      <c r="B29" s="16" t="s">
        <v>47</v>
      </c>
      <c r="C29" s="21">
        <v>0</v>
      </c>
    </row>
    <row r="30" spans="1:3" ht="15.75" thickBot="1">
      <c r="A30" s="25" t="s">
        <v>53</v>
      </c>
      <c r="B30" s="9" t="s">
        <v>54</v>
      </c>
      <c r="C30" s="80">
        <f>ROUND('[6]д4 постачання 239'!S24*1000/Постачання!$C$39,2)</f>
        <v>0</v>
      </c>
    </row>
    <row r="31" spans="1:3" ht="15.75" thickBot="1">
      <c r="A31" s="13" t="s">
        <v>55</v>
      </c>
      <c r="B31" s="16" t="s">
        <v>56</v>
      </c>
      <c r="C31" s="21">
        <v>0</v>
      </c>
    </row>
    <row r="32" spans="1:3" ht="15.75" thickBot="1">
      <c r="A32" s="51" t="s">
        <v>57</v>
      </c>
      <c r="B32" s="20" t="s">
        <v>82</v>
      </c>
      <c r="C32" s="52">
        <f>C26+C15+C30</f>
        <v>3.58</v>
      </c>
    </row>
    <row r="33" spans="1:5" ht="15.75" thickBot="1">
      <c r="A33" s="13" t="s">
        <v>59</v>
      </c>
      <c r="B33" s="67" t="s">
        <v>58</v>
      </c>
      <c r="C33" s="21">
        <v>0</v>
      </c>
    </row>
    <row r="34" spans="1:5" ht="15.75" thickBot="1">
      <c r="A34" s="13" t="s">
        <v>61</v>
      </c>
      <c r="B34" s="54" t="s">
        <v>60</v>
      </c>
      <c r="C34" s="21">
        <v>0</v>
      </c>
    </row>
    <row r="35" spans="1:5" ht="30.75" thickBot="1">
      <c r="A35" s="25" t="s">
        <v>69</v>
      </c>
      <c r="B35" s="9" t="s">
        <v>120</v>
      </c>
      <c r="C35" s="10">
        <f>SUM(C36:C38)</f>
        <v>0.17</v>
      </c>
    </row>
    <row r="36" spans="1:5" ht="15.75" thickBot="1">
      <c r="A36" s="13" t="s">
        <v>90</v>
      </c>
      <c r="B36" s="16" t="s">
        <v>64</v>
      </c>
      <c r="C36" s="21">
        <v>0.03</v>
      </c>
    </row>
    <row r="37" spans="1:5" ht="30.75" thickBot="1">
      <c r="A37" s="13" t="s">
        <v>92</v>
      </c>
      <c r="B37" s="16" t="s">
        <v>66</v>
      </c>
      <c r="C37" s="21">
        <v>0</v>
      </c>
    </row>
    <row r="38" spans="1:5" ht="15.75" thickBot="1">
      <c r="A38" s="13" t="s">
        <v>94</v>
      </c>
      <c r="B38" s="16" t="s">
        <v>68</v>
      </c>
      <c r="C38" s="21">
        <v>0.14000000000000001</v>
      </c>
    </row>
    <row r="39" spans="1:5" ht="35.25" customHeight="1" thickBot="1">
      <c r="A39" s="86">
        <v>9</v>
      </c>
      <c r="B39" s="81" t="s">
        <v>116</v>
      </c>
      <c r="C39" s="10">
        <v>15804.310000000003</v>
      </c>
      <c r="E39" s="82"/>
    </row>
    <row r="40" spans="1:5" ht="22.5" customHeight="1">
      <c r="A40" s="162"/>
      <c r="B40" s="163"/>
      <c r="C40" s="164"/>
      <c r="E40" s="82"/>
    </row>
    <row r="41" spans="1:5">
      <c r="A41" s="35"/>
      <c r="B41" s="87" t="s">
        <v>72</v>
      </c>
      <c r="C41" s="146" t="s">
        <v>73</v>
      </c>
      <c r="D41" s="36"/>
    </row>
    <row r="42" spans="1:5">
      <c r="A42" s="35"/>
      <c r="B42" s="35"/>
      <c r="C42" s="146"/>
      <c r="D42" s="36"/>
    </row>
    <row r="43" spans="1:5">
      <c r="B43" s="34" t="s">
        <v>74</v>
      </c>
      <c r="C43" s="161" t="s">
        <v>75</v>
      </c>
    </row>
  </sheetData>
  <mergeCells count="6">
    <mergeCell ref="A6:C6"/>
    <mergeCell ref="A7:C7"/>
    <mergeCell ref="A11:A12"/>
    <mergeCell ref="B11:B12"/>
    <mergeCell ref="B9:C9"/>
    <mergeCell ref="C11:C12"/>
  </mergeCells>
  <printOptions horizontalCentered="1"/>
  <pageMargins left="0.25" right="0.25" top="0.75" bottom="0.75" header="0.3" footer="0.3"/>
  <pageSetup paperSize="9" scale="97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3"/>
  <sheetViews>
    <sheetView tabSelected="1" topLeftCell="A7" workbookViewId="0">
      <selection activeCell="E21" sqref="E21"/>
    </sheetView>
  </sheetViews>
  <sheetFormatPr defaultRowHeight="15"/>
  <cols>
    <col min="1" max="1" width="4.7109375" style="1" customWidth="1"/>
    <col min="2" max="2" width="49.140625" style="1" customWidth="1"/>
    <col min="3" max="3" width="37.85546875" style="1" customWidth="1"/>
    <col min="4" max="16384" width="9.140625" style="1"/>
  </cols>
  <sheetData>
    <row r="1" spans="1:6">
      <c r="A1" s="2"/>
      <c r="B1" s="2"/>
      <c r="C1" s="88" t="s">
        <v>139</v>
      </c>
      <c r="D1" s="2"/>
      <c r="E1" s="2"/>
      <c r="F1" s="2"/>
    </row>
    <row r="2" spans="1:6">
      <c r="A2" s="2"/>
      <c r="B2" s="2"/>
      <c r="C2" s="88" t="s">
        <v>1</v>
      </c>
      <c r="D2" s="2"/>
      <c r="E2" s="2"/>
      <c r="F2" s="2"/>
    </row>
    <row r="3" spans="1:6">
      <c r="A3" s="2"/>
      <c r="B3" s="2"/>
      <c r="C3" s="88" t="s">
        <v>2</v>
      </c>
      <c r="D3" s="2"/>
      <c r="E3" s="2"/>
      <c r="F3" s="2"/>
    </row>
    <row r="4" spans="1:6">
      <c r="A4" s="2"/>
      <c r="B4" s="2"/>
      <c r="C4" s="88" t="s">
        <v>3</v>
      </c>
      <c r="D4" s="2"/>
      <c r="E4" s="2"/>
      <c r="F4" s="2"/>
    </row>
    <row r="5" spans="1:6" ht="27.75" customHeight="1">
      <c r="A5" s="137" t="s">
        <v>121</v>
      </c>
      <c r="B5" s="137"/>
      <c r="C5" s="137"/>
      <c r="D5" s="2"/>
      <c r="E5" s="2"/>
    </row>
    <row r="6" spans="1:6">
      <c r="A6" s="136" t="s">
        <v>5</v>
      </c>
      <c r="B6" s="136"/>
      <c r="C6" s="136"/>
      <c r="D6" s="85"/>
      <c r="E6" s="2"/>
    </row>
    <row r="7" spans="1:6">
      <c r="A7" s="2"/>
      <c r="B7" s="203" t="s">
        <v>8</v>
      </c>
      <c r="C7" s="203"/>
      <c r="D7" s="2"/>
      <c r="E7" s="2"/>
    </row>
    <row r="8" spans="1:6">
      <c r="A8" s="2"/>
      <c r="B8" s="227"/>
      <c r="C8" s="2"/>
      <c r="D8" s="2"/>
      <c r="E8" s="2"/>
    </row>
    <row r="9" spans="1:6" ht="15.75" thickBot="1">
      <c r="A9" s="2"/>
      <c r="B9" s="227"/>
      <c r="C9" s="2"/>
      <c r="D9" s="2"/>
      <c r="E9" s="2"/>
    </row>
    <row r="10" spans="1:6" ht="15" customHeight="1">
      <c r="A10" s="228" t="s">
        <v>6</v>
      </c>
      <c r="B10" s="225" t="s">
        <v>7</v>
      </c>
      <c r="C10" s="229" t="s">
        <v>156</v>
      </c>
      <c r="D10" s="2"/>
      <c r="E10" s="2"/>
    </row>
    <row r="11" spans="1:6" ht="14.45" customHeight="1">
      <c r="A11" s="230"/>
      <c r="B11" s="230"/>
      <c r="C11" s="231"/>
      <c r="D11" s="2"/>
      <c r="E11" s="2"/>
    </row>
    <row r="12" spans="1:6" ht="5.25" customHeight="1">
      <c r="A12" s="230"/>
      <c r="B12" s="230"/>
      <c r="C12" s="231"/>
      <c r="D12" s="2"/>
      <c r="E12" s="2"/>
    </row>
    <row r="13" spans="1:6" ht="9.75" customHeight="1" thickBot="1">
      <c r="A13" s="232"/>
      <c r="B13" s="232"/>
      <c r="C13" s="233"/>
      <c r="D13" s="2"/>
      <c r="E13" s="2"/>
    </row>
    <row r="14" spans="1:6" ht="15.75" thickBot="1">
      <c r="A14" s="165">
        <v>1</v>
      </c>
      <c r="B14" s="175">
        <v>2</v>
      </c>
      <c r="C14" s="165">
        <v>3</v>
      </c>
      <c r="D14" s="2"/>
      <c r="E14" s="2"/>
    </row>
    <row r="15" spans="1:6" ht="21.75" customHeight="1" thickBot="1">
      <c r="A15" s="166" t="s">
        <v>9</v>
      </c>
      <c r="B15" s="176" t="s">
        <v>122</v>
      </c>
      <c r="C15" s="177">
        <f>C25</f>
        <v>225.34799999999998</v>
      </c>
      <c r="D15" s="2"/>
      <c r="E15" s="2"/>
    </row>
    <row r="16" spans="1:6" ht="15" customHeight="1" thickBot="1">
      <c r="A16" s="167" t="s">
        <v>12</v>
      </c>
      <c r="B16" s="178" t="s">
        <v>123</v>
      </c>
      <c r="C16" s="186"/>
      <c r="D16" s="2"/>
      <c r="E16" s="2"/>
    </row>
    <row r="17" spans="1:5" ht="36" customHeight="1">
      <c r="A17" s="168">
        <v>1</v>
      </c>
      <c r="B17" s="179" t="s">
        <v>124</v>
      </c>
      <c r="C17" s="187">
        <f>C18+C19-0.004</f>
        <v>187.786</v>
      </c>
      <c r="D17" s="2"/>
      <c r="E17" s="2"/>
    </row>
    <row r="18" spans="1:5" ht="24.6" customHeight="1">
      <c r="A18" s="169" t="s">
        <v>125</v>
      </c>
      <c r="B18" s="180" t="s">
        <v>126</v>
      </c>
      <c r="C18" s="188">
        <v>176.84</v>
      </c>
      <c r="D18" s="2"/>
      <c r="E18" s="2"/>
    </row>
    <row r="19" spans="1:5" ht="31.15" customHeight="1">
      <c r="A19" s="170" t="s">
        <v>127</v>
      </c>
      <c r="B19" s="180" t="s">
        <v>128</v>
      </c>
      <c r="C19" s="188">
        <v>10.95</v>
      </c>
      <c r="D19" s="2"/>
      <c r="E19" s="2"/>
    </row>
    <row r="20" spans="1:5" ht="29.45" customHeight="1">
      <c r="A20" s="168">
        <v>2</v>
      </c>
      <c r="B20" s="181" t="s">
        <v>129</v>
      </c>
      <c r="C20" s="189">
        <f t="shared" ref="C20" si="0">C21+C22+C23</f>
        <v>0</v>
      </c>
      <c r="D20" s="2"/>
      <c r="E20" s="2"/>
    </row>
    <row r="21" spans="1:5" ht="20.45" customHeight="1">
      <c r="A21" s="171" t="s">
        <v>130</v>
      </c>
      <c r="B21" s="182" t="s">
        <v>64</v>
      </c>
      <c r="C21" s="190">
        <v>0</v>
      </c>
      <c r="D21" s="2"/>
      <c r="E21" s="2"/>
    </row>
    <row r="22" spans="1:5" ht="27.6" customHeight="1">
      <c r="A22" s="171" t="s">
        <v>131</v>
      </c>
      <c r="B22" s="182" t="s">
        <v>66</v>
      </c>
      <c r="C22" s="190">
        <v>0</v>
      </c>
      <c r="D22" s="2"/>
      <c r="E22" s="2"/>
    </row>
    <row r="23" spans="1:5">
      <c r="A23" s="171" t="s">
        <v>132</v>
      </c>
      <c r="B23" s="183" t="s">
        <v>68</v>
      </c>
      <c r="C23" s="190">
        <v>0</v>
      </c>
      <c r="D23" s="2"/>
      <c r="E23" s="2"/>
    </row>
    <row r="24" spans="1:5" ht="19.149999999999999" customHeight="1">
      <c r="A24" s="172">
        <v>3</v>
      </c>
      <c r="B24" s="181" t="s">
        <v>133</v>
      </c>
      <c r="C24" s="191">
        <f t="shared" ref="C24" si="1">C17+C20</f>
        <v>187.786</v>
      </c>
      <c r="D24" s="2"/>
      <c r="E24" s="2"/>
    </row>
    <row r="25" spans="1:5" ht="31.9" customHeight="1">
      <c r="A25" s="173">
        <v>4</v>
      </c>
      <c r="B25" s="184" t="s">
        <v>134</v>
      </c>
      <c r="C25" s="192">
        <f>187.79*1.2</f>
        <v>225.34799999999998</v>
      </c>
      <c r="D25" s="2"/>
      <c r="E25" s="2"/>
    </row>
    <row r="26" spans="1:5" ht="21" customHeight="1">
      <c r="A26" s="173" t="s">
        <v>135</v>
      </c>
      <c r="B26" s="184" t="s">
        <v>136</v>
      </c>
      <c r="C26" s="192">
        <v>179.74</v>
      </c>
      <c r="D26" s="2"/>
      <c r="E26" s="2"/>
    </row>
    <row r="27" spans="1:5" ht="35.25" customHeight="1" thickBot="1">
      <c r="A27" s="174" t="s">
        <v>137</v>
      </c>
      <c r="B27" s="185" t="s">
        <v>138</v>
      </c>
      <c r="C27" s="193">
        <f>C25-C26</f>
        <v>45.607999999999976</v>
      </c>
      <c r="D27" s="2"/>
      <c r="E27" s="2"/>
    </row>
    <row r="28" spans="1:5" ht="35.25" customHeight="1">
      <c r="A28" s="194"/>
      <c r="B28" s="195"/>
      <c r="C28" s="196"/>
      <c r="D28" s="2"/>
      <c r="E28" s="2"/>
    </row>
    <row r="30" spans="1:5">
      <c r="A30" s="84"/>
      <c r="B30" s="87" t="s">
        <v>72</v>
      </c>
      <c r="C30" s="146" t="s">
        <v>73</v>
      </c>
    </row>
    <row r="31" spans="1:5">
      <c r="A31" s="84"/>
      <c r="B31" s="35"/>
      <c r="C31" s="146"/>
    </row>
    <row r="32" spans="1:5">
      <c r="A32" s="84"/>
      <c r="B32" s="35" t="s">
        <v>74</v>
      </c>
      <c r="C32" s="146" t="s">
        <v>75</v>
      </c>
    </row>
    <row r="33" spans="1:3">
      <c r="A33" s="84"/>
      <c r="B33" s="84"/>
      <c r="C33" s="75"/>
    </row>
  </sheetData>
  <mergeCells count="7">
    <mergeCell ref="B16:C16"/>
    <mergeCell ref="A5:C5"/>
    <mergeCell ref="A6:C6"/>
    <mergeCell ref="A10:A13"/>
    <mergeCell ref="B10:B13"/>
    <mergeCell ref="B7:C7"/>
    <mergeCell ref="C10:C13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Виробництво!Область_печати</vt:lpstr>
      <vt:lpstr>Постачання!Область_печати</vt:lpstr>
      <vt:lpstr>'Теплова енергія'!Область_печати</vt:lpstr>
      <vt:lpstr>Транспортування!Область_печати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Олена Горбунова</cp:lastModifiedBy>
  <cp:lastPrinted>2021-10-06T13:12:41Z</cp:lastPrinted>
  <dcterms:created xsi:type="dcterms:W3CDTF">2021-08-30T22:30:20Z</dcterms:created>
  <dcterms:modified xsi:type="dcterms:W3CDTF">2021-10-06T13:14:00Z</dcterms:modified>
</cp:coreProperties>
</file>