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0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Лист1!$A$5:$R$876</definedName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Q844" i="1" l="1"/>
  <c r="I844" i="1"/>
  <c r="G844" i="1"/>
  <c r="F871" i="1"/>
  <c r="F874" i="1"/>
  <c r="E871" i="1"/>
  <c r="D871" i="1"/>
  <c r="F865" i="1"/>
  <c r="E865" i="1"/>
  <c r="D865" i="1"/>
  <c r="F835" i="1"/>
  <c r="E835" i="1"/>
  <c r="F788" i="1"/>
  <c r="E788" i="1"/>
  <c r="D788" i="1"/>
  <c r="F785" i="1"/>
  <c r="E785" i="1"/>
  <c r="D785" i="1"/>
  <c r="F742" i="1"/>
  <c r="E742" i="1"/>
  <c r="F730" i="1"/>
  <c r="E730" i="1"/>
  <c r="F705" i="1"/>
  <c r="E705" i="1"/>
  <c r="D705" i="1"/>
  <c r="F699" i="1"/>
  <c r="E699" i="1"/>
  <c r="D699" i="1"/>
  <c r="F678" i="1"/>
  <c r="E678" i="1"/>
  <c r="D678" i="1"/>
  <c r="F654" i="1"/>
  <c r="E654" i="1"/>
  <c r="F642" i="1"/>
  <c r="E642" i="1"/>
  <c r="D642" i="1"/>
  <c r="F629" i="1"/>
  <c r="E629" i="1"/>
  <c r="D629" i="1"/>
  <c r="F587" i="1"/>
  <c r="E587" i="1"/>
  <c r="D587" i="1"/>
  <c r="F576" i="1"/>
  <c r="E576" i="1"/>
  <c r="F569" i="1"/>
  <c r="E569" i="1"/>
  <c r="D569" i="1"/>
  <c r="F555" i="1"/>
  <c r="E555" i="1"/>
  <c r="D555" i="1"/>
  <c r="F553" i="1"/>
  <c r="E553" i="1"/>
  <c r="G553" i="1" s="1"/>
  <c r="F506" i="1"/>
  <c r="E506" i="1"/>
  <c r="D506" i="1"/>
  <c r="F470" i="1"/>
  <c r="E470" i="1"/>
  <c r="D470" i="1"/>
  <c r="F465" i="1"/>
  <c r="E465" i="1"/>
  <c r="D465" i="1"/>
  <c r="F440" i="1"/>
  <c r="E440" i="1"/>
  <c r="D440" i="1"/>
  <c r="F415" i="1"/>
  <c r="E415" i="1"/>
  <c r="D415" i="1"/>
  <c r="F393" i="1"/>
  <c r="E393" i="1"/>
  <c r="Q382" i="1"/>
  <c r="F382" i="1"/>
  <c r="G382" i="1"/>
  <c r="E382" i="1"/>
  <c r="I382" i="1" s="1"/>
  <c r="D382" i="1"/>
  <c r="F293" i="1"/>
  <c r="E293" i="1"/>
  <c r="G293" i="1" s="1"/>
  <c r="D293" i="1"/>
  <c r="F287" i="1"/>
  <c r="E287" i="1"/>
  <c r="D287" i="1" l="1"/>
  <c r="F270" i="1"/>
  <c r="E270" i="1"/>
  <c r="D270" i="1"/>
  <c r="F264" i="1"/>
  <c r="E264" i="1"/>
  <c r="D264" i="1"/>
  <c r="F253" i="1"/>
  <c r="E253" i="1"/>
  <c r="D253" i="1"/>
  <c r="F236" i="1" l="1"/>
  <c r="E236" i="1"/>
  <c r="D236" i="1"/>
  <c r="Q230" i="1"/>
  <c r="I230" i="1"/>
  <c r="G230" i="1"/>
  <c r="F222" i="1"/>
  <c r="E222" i="1"/>
  <c r="D222" i="1"/>
  <c r="F205" i="1"/>
  <c r="E205" i="1"/>
  <c r="D205" i="1"/>
  <c r="F189" i="1"/>
  <c r="E189" i="1"/>
  <c r="F180" i="1"/>
  <c r="E180" i="1"/>
  <c r="F176" i="1"/>
  <c r="E176" i="1"/>
  <c r="D176" i="1"/>
  <c r="F99" i="1"/>
  <c r="E99" i="1"/>
  <c r="D99" i="1"/>
  <c r="F77" i="1"/>
  <c r="E77" i="1"/>
  <c r="F23" i="1"/>
  <c r="E23" i="1"/>
  <c r="G23" i="1" s="1"/>
  <c r="D23" i="1"/>
  <c r="Q31" i="1"/>
  <c r="I31" i="1"/>
  <c r="G31" i="1"/>
  <c r="Q192" i="1"/>
  <c r="Q175" i="1"/>
  <c r="Q145" i="1"/>
  <c r="Q142" i="1"/>
  <c r="Q132" i="1"/>
  <c r="I192" i="1"/>
  <c r="I175" i="1"/>
  <c r="I145" i="1"/>
  <c r="I142" i="1"/>
  <c r="I132" i="1"/>
  <c r="G192" i="1"/>
  <c r="G175" i="1"/>
  <c r="G145" i="1"/>
  <c r="G142" i="1"/>
  <c r="G132" i="1"/>
  <c r="E32" i="1"/>
  <c r="Q784" i="1" l="1"/>
  <c r="Q749" i="1"/>
  <c r="Q551" i="1"/>
  <c r="Q541" i="1"/>
  <c r="Q464" i="1"/>
  <c r="Q54" i="1"/>
  <c r="I784" i="1"/>
  <c r="I749" i="1"/>
  <c r="I551" i="1"/>
  <c r="I541" i="1"/>
  <c r="I464" i="1"/>
  <c r="I54" i="1"/>
  <c r="G784" i="1"/>
  <c r="G749" i="1"/>
  <c r="G551" i="1"/>
  <c r="G541" i="1"/>
  <c r="G464" i="1"/>
  <c r="G54" i="1"/>
  <c r="E874" i="1"/>
  <c r="I874" i="1" s="1"/>
  <c r="D874" i="1"/>
  <c r="Q710" i="1"/>
  <c r="I710" i="1"/>
  <c r="G710" i="1"/>
  <c r="Q806" i="1"/>
  <c r="Q460" i="1"/>
  <c r="Q395" i="1"/>
  <c r="Q204" i="1"/>
  <c r="I806" i="1"/>
  <c r="I460" i="1"/>
  <c r="I395" i="1"/>
  <c r="I204" i="1"/>
  <c r="G806" i="1"/>
  <c r="G460" i="1"/>
  <c r="G395" i="1"/>
  <c r="G204" i="1"/>
  <c r="Q599" i="1"/>
  <c r="Q579" i="1"/>
  <c r="Q303" i="1"/>
  <c r="I599" i="1"/>
  <c r="I579" i="1"/>
  <c r="I303" i="1"/>
  <c r="G599" i="1"/>
  <c r="G579" i="1"/>
  <c r="G303" i="1"/>
  <c r="Q680" i="1"/>
  <c r="I680" i="1"/>
  <c r="G680" i="1"/>
  <c r="Q639" i="1"/>
  <c r="I639" i="1"/>
  <c r="G639" i="1"/>
  <c r="Q110" i="1"/>
  <c r="I110" i="1"/>
  <c r="G110" i="1"/>
  <c r="Q377" i="1"/>
  <c r="I377" i="1"/>
  <c r="G377" i="1"/>
  <c r="Q826" i="1"/>
  <c r="Q797" i="1"/>
  <c r="Q795" i="1"/>
  <c r="Q583" i="1"/>
  <c r="Q566" i="1"/>
  <c r="Q538" i="1"/>
  <c r="Q509" i="1"/>
  <c r="Q499" i="1"/>
  <c r="Q434" i="1"/>
  <c r="Q432" i="1"/>
  <c r="Q368" i="1"/>
  <c r="Q367" i="1"/>
  <c r="Q366" i="1"/>
  <c r="Q363" i="1"/>
  <c r="Q281" i="1"/>
  <c r="Q6" i="1"/>
  <c r="I826" i="1"/>
  <c r="I797" i="1"/>
  <c r="I795" i="1"/>
  <c r="I583" i="1"/>
  <c r="I566" i="1"/>
  <c r="I538" i="1"/>
  <c r="I509" i="1"/>
  <c r="I499" i="1"/>
  <c r="I434" i="1"/>
  <c r="I432" i="1"/>
  <c r="I368" i="1"/>
  <c r="I367" i="1"/>
  <c r="I366" i="1"/>
  <c r="I363" i="1"/>
  <c r="I281" i="1"/>
  <c r="I6" i="1"/>
  <c r="G826" i="1"/>
  <c r="G797" i="1"/>
  <c r="G795" i="1"/>
  <c r="G583" i="1"/>
  <c r="G566" i="1"/>
  <c r="G538" i="1"/>
  <c r="G509" i="1"/>
  <c r="G499" i="1"/>
  <c r="G434" i="1"/>
  <c r="G432" i="1"/>
  <c r="G368" i="1"/>
  <c r="G367" i="1"/>
  <c r="G366" i="1"/>
  <c r="G363" i="1"/>
  <c r="G281" i="1"/>
  <c r="G6" i="1"/>
  <c r="Q846" i="1"/>
  <c r="Q843" i="1"/>
  <c r="Q833" i="1"/>
  <c r="Q818" i="1"/>
  <c r="Q813" i="1"/>
  <c r="Q803" i="1"/>
  <c r="Q802" i="1"/>
  <c r="Q801" i="1"/>
  <c r="Q776" i="1"/>
  <c r="Q773" i="1"/>
  <c r="Q754" i="1"/>
  <c r="Q753" i="1"/>
  <c r="Q733" i="1"/>
  <c r="Q723" i="1"/>
  <c r="Q711" i="1"/>
  <c r="Q709" i="1"/>
  <c r="Q697" i="1"/>
  <c r="Q688" i="1"/>
  <c r="Q676" i="1"/>
  <c r="Q675" i="1"/>
  <c r="Q673" i="1"/>
  <c r="Q669" i="1"/>
  <c r="Q664" i="1"/>
  <c r="Q658" i="1"/>
  <c r="Q640" i="1"/>
  <c r="Q638" i="1"/>
  <c r="Q567" i="1"/>
  <c r="Q559" i="1"/>
  <c r="Q552" i="1"/>
  <c r="Q546" i="1"/>
  <c r="Q511" i="1"/>
  <c r="Q503" i="1"/>
  <c r="Q484" i="1"/>
  <c r="Q461" i="1"/>
  <c r="Q459" i="1"/>
  <c r="Q450" i="1"/>
  <c r="Q448" i="1"/>
  <c r="Q438" i="1"/>
  <c r="Q437" i="1"/>
  <c r="Q431" i="1"/>
  <c r="Q430" i="1"/>
  <c r="Q428" i="1"/>
  <c r="Q422" i="1"/>
  <c r="Q414" i="1"/>
  <c r="Q410" i="1"/>
  <c r="Q379" i="1"/>
  <c r="Q369" i="1"/>
  <c r="Q342" i="1"/>
  <c r="Q308" i="1"/>
  <c r="Q302" i="1"/>
  <c r="Q298" i="1"/>
  <c r="Q282" i="1"/>
  <c r="Q262" i="1"/>
  <c r="Q245" i="1"/>
  <c r="Q235" i="1"/>
  <c r="Q231" i="1"/>
  <c r="Q229" i="1"/>
  <c r="Q228" i="1"/>
  <c r="Q221" i="1"/>
  <c r="Q201" i="1"/>
  <c r="Q126" i="1"/>
  <c r="Q124" i="1"/>
  <c r="Q118" i="1"/>
  <c r="Q109" i="1"/>
  <c r="Q108" i="1"/>
  <c r="I846" i="1"/>
  <c r="I843" i="1"/>
  <c r="I833" i="1"/>
  <c r="I818" i="1"/>
  <c r="I813" i="1"/>
  <c r="I803" i="1"/>
  <c r="I802" i="1"/>
  <c r="I801" i="1"/>
  <c r="I776" i="1"/>
  <c r="I773" i="1"/>
  <c r="I754" i="1"/>
  <c r="I753" i="1"/>
  <c r="I733" i="1"/>
  <c r="I723" i="1"/>
  <c r="I711" i="1"/>
  <c r="I709" i="1"/>
  <c r="I697" i="1"/>
  <c r="I688" i="1"/>
  <c r="I676" i="1"/>
  <c r="I675" i="1"/>
  <c r="I673" i="1"/>
  <c r="I669" i="1"/>
  <c r="I664" i="1"/>
  <c r="I658" i="1"/>
  <c r="I640" i="1"/>
  <c r="I638" i="1"/>
  <c r="I567" i="1"/>
  <c r="I559" i="1"/>
  <c r="I553" i="1"/>
  <c r="I552" i="1"/>
  <c r="I546" i="1"/>
  <c r="I511" i="1"/>
  <c r="I503" i="1"/>
  <c r="I484" i="1"/>
  <c r="I461" i="1"/>
  <c r="I459" i="1"/>
  <c r="I450" i="1"/>
  <c r="I448" i="1"/>
  <c r="I438" i="1"/>
  <c r="I437" i="1"/>
  <c r="I431" i="1"/>
  <c r="I430" i="1"/>
  <c r="I428" i="1"/>
  <c r="I422" i="1"/>
  <c r="I414" i="1"/>
  <c r="I410" i="1"/>
  <c r="I379" i="1"/>
  <c r="I369" i="1"/>
  <c r="I342" i="1"/>
  <c r="I308" i="1"/>
  <c r="I302" i="1"/>
  <c r="I298" i="1"/>
  <c r="I282" i="1"/>
  <c r="I262" i="1"/>
  <c r="I245" i="1"/>
  <c r="I235" i="1"/>
  <c r="I231" i="1"/>
  <c r="I229" i="1"/>
  <c r="I228" i="1"/>
  <c r="I221" i="1"/>
  <c r="I201" i="1"/>
  <c r="I180" i="1"/>
  <c r="I126" i="1"/>
  <c r="I124" i="1"/>
  <c r="I118" i="1"/>
  <c r="I109" i="1"/>
  <c r="I108" i="1"/>
  <c r="G846" i="1"/>
  <c r="G843" i="1"/>
  <c r="G833" i="1"/>
  <c r="G818" i="1"/>
  <c r="G813" i="1"/>
  <c r="G803" i="1"/>
  <c r="G802" i="1"/>
  <c r="G801" i="1"/>
  <c r="G776" i="1"/>
  <c r="G773" i="1"/>
  <c r="G754" i="1"/>
  <c r="G753" i="1"/>
  <c r="G733" i="1"/>
  <c r="G723" i="1"/>
  <c r="G711" i="1"/>
  <c r="G709" i="1"/>
  <c r="G697" i="1"/>
  <c r="G688" i="1"/>
  <c r="G676" i="1"/>
  <c r="G675" i="1"/>
  <c r="G673" i="1"/>
  <c r="G669" i="1"/>
  <c r="G664" i="1"/>
  <c r="G658" i="1"/>
  <c r="G640" i="1"/>
  <c r="G638" i="1"/>
  <c r="G567" i="1"/>
  <c r="G559" i="1"/>
  <c r="G552" i="1"/>
  <c r="G546" i="1"/>
  <c r="G511" i="1"/>
  <c r="G503" i="1"/>
  <c r="G484" i="1"/>
  <c r="G461" i="1"/>
  <c r="G459" i="1"/>
  <c r="G450" i="1"/>
  <c r="G448" i="1"/>
  <c r="G438" i="1"/>
  <c r="G437" i="1"/>
  <c r="G431" i="1"/>
  <c r="G430" i="1"/>
  <c r="G428" i="1"/>
  <c r="G422" i="1"/>
  <c r="G414" i="1"/>
  <c r="G410" i="1"/>
  <c r="G379" i="1"/>
  <c r="G369" i="1"/>
  <c r="G342" i="1"/>
  <c r="G308" i="1"/>
  <c r="G302" i="1"/>
  <c r="G298" i="1"/>
  <c r="G282" i="1"/>
  <c r="G262" i="1"/>
  <c r="G245" i="1"/>
  <c r="G235" i="1"/>
  <c r="G231" i="1"/>
  <c r="G229" i="1"/>
  <c r="G228" i="1"/>
  <c r="G221" i="1"/>
  <c r="G201" i="1"/>
  <c r="G126" i="1"/>
  <c r="G124" i="1"/>
  <c r="G118" i="1"/>
  <c r="G109" i="1"/>
  <c r="G108" i="1"/>
  <c r="F411" i="1"/>
  <c r="E411" i="1"/>
  <c r="G411" i="1" s="1"/>
  <c r="D835" i="1"/>
  <c r="D553" i="1"/>
  <c r="D411" i="1"/>
  <c r="Q876" i="1"/>
  <c r="Q864" i="1"/>
  <c r="Q858" i="1"/>
  <c r="Q857" i="1"/>
  <c r="Q855" i="1"/>
  <c r="Q853" i="1"/>
  <c r="Q849" i="1"/>
  <c r="Q840" i="1"/>
  <c r="Q839" i="1"/>
  <c r="Q831" i="1"/>
  <c r="Q830" i="1"/>
  <c r="Q827" i="1"/>
  <c r="Q825" i="1"/>
  <c r="Q824" i="1"/>
  <c r="Q823" i="1"/>
  <c r="Q816" i="1"/>
  <c r="Q817" i="1"/>
  <c r="Q815" i="1"/>
  <c r="Q796" i="1"/>
  <c r="Q793" i="1"/>
  <c r="Q752" i="1"/>
  <c r="Q783" i="1"/>
  <c r="Q781" i="1"/>
  <c r="Q777" i="1"/>
  <c r="Q765" i="1"/>
  <c r="Q762" i="1"/>
  <c r="Q761" i="1"/>
  <c r="Q758" i="1"/>
  <c r="Q757" i="1"/>
  <c r="Q756" i="1"/>
  <c r="Q751" i="1"/>
  <c r="Q735" i="1"/>
  <c r="Q720" i="1"/>
  <c r="Q714" i="1"/>
  <c r="Q707" i="1"/>
  <c r="Q703" i="1"/>
  <c r="Q698" i="1"/>
  <c r="Q686" i="1"/>
  <c r="Q683" i="1"/>
  <c r="Q681" i="1"/>
  <c r="Q677" i="1"/>
  <c r="Q661" i="1"/>
  <c r="Q660" i="1"/>
  <c r="Q659" i="1"/>
  <c r="Q648" i="1"/>
  <c r="Q645" i="1"/>
  <c r="Q641" i="1"/>
  <c r="Q636" i="1"/>
  <c r="Q633" i="1"/>
  <c r="Q624" i="1"/>
  <c r="Q620" i="1"/>
  <c r="Q619" i="1"/>
  <c r="Q617" i="1"/>
  <c r="Q615" i="1"/>
  <c r="Q611" i="1"/>
  <c r="Q610" i="1"/>
  <c r="Q603" i="1"/>
  <c r="Q596" i="1"/>
  <c r="Q593" i="1"/>
  <c r="Q590" i="1"/>
  <c r="Q581" i="1"/>
  <c r="Q560" i="1"/>
  <c r="Q549" i="1"/>
  <c r="Q548" i="1"/>
  <c r="Q539" i="1"/>
  <c r="Q532" i="1"/>
  <c r="Q529" i="1"/>
  <c r="Q527" i="1"/>
  <c r="Q510" i="1"/>
  <c r="Q505" i="1"/>
  <c r="Q504" i="1"/>
  <c r="Q502" i="1"/>
  <c r="Q501" i="1"/>
  <c r="Q500" i="1"/>
  <c r="Q498" i="1"/>
  <c r="Q497" i="1"/>
  <c r="Q494" i="1"/>
  <c r="Q491" i="1"/>
  <c r="Q489" i="1"/>
  <c r="Q486" i="1"/>
  <c r="Q483" i="1"/>
  <c r="Q482" i="1"/>
  <c r="Q481" i="1"/>
  <c r="Q474" i="1"/>
  <c r="Q468" i="1"/>
  <c r="Q449" i="1"/>
  <c r="Q439" i="1"/>
  <c r="Q435" i="1"/>
  <c r="Q427" i="1"/>
  <c r="Q426" i="1"/>
  <c r="Q424" i="1"/>
  <c r="Q423" i="1"/>
  <c r="Q417" i="1"/>
  <c r="Q407" i="1"/>
  <c r="Q403" i="1"/>
  <c r="Q400" i="1"/>
  <c r="Q399" i="1"/>
  <c r="Q396" i="1"/>
  <c r="Q392" i="1"/>
  <c r="Q389" i="1"/>
  <c r="Q388" i="1"/>
  <c r="Q385" i="1"/>
  <c r="Q384" i="1"/>
  <c r="Q383" i="1"/>
  <c r="Q380" i="1"/>
  <c r="Q376" i="1"/>
  <c r="Q375" i="1"/>
  <c r="Q374" i="1"/>
  <c r="Q348" i="1"/>
  <c r="Q347" i="1"/>
  <c r="Q346" i="1"/>
  <c r="Q344" i="1"/>
  <c r="Q343" i="1"/>
  <c r="Q338" i="1"/>
  <c r="Q336" i="1"/>
  <c r="Q335" i="1"/>
  <c r="Q332" i="1"/>
  <c r="Q330" i="1"/>
  <c r="Q329" i="1"/>
  <c r="Q314" i="1"/>
  <c r="Q313" i="1"/>
  <c r="Q312" i="1"/>
  <c r="Q310" i="1"/>
  <c r="Q309" i="1"/>
  <c r="Q307" i="1"/>
  <c r="Q306" i="1"/>
  <c r="Q286" i="1"/>
  <c r="Q263" i="1"/>
  <c r="Q255" i="1"/>
  <c r="Q252" i="1"/>
  <c r="Q251" i="1"/>
  <c r="Q247" i="1"/>
  <c r="Q244" i="1"/>
  <c r="Q240" i="1"/>
  <c r="Q200" i="1"/>
  <c r="Q188" i="1"/>
  <c r="Q185" i="1"/>
  <c r="Q178" i="1"/>
  <c r="Q174" i="1"/>
  <c r="Q173" i="1"/>
  <c r="Q172" i="1"/>
  <c r="Q171" i="1"/>
  <c r="Q168" i="1"/>
  <c r="Q144" i="1"/>
  <c r="Q143" i="1"/>
  <c r="Q140" i="1"/>
  <c r="Q139" i="1"/>
  <c r="Q135" i="1"/>
  <c r="Q133" i="1"/>
  <c r="Q131" i="1"/>
  <c r="Q129" i="1"/>
  <c r="Q125" i="1"/>
  <c r="Q119" i="1"/>
  <c r="Q114" i="1"/>
  <c r="Q112" i="1"/>
  <c r="Q107" i="1"/>
  <c r="Q98" i="1"/>
  <c r="Q96" i="1"/>
  <c r="Q95" i="1"/>
  <c r="Q92" i="1"/>
  <c r="Q89" i="1"/>
  <c r="Q88" i="1"/>
  <c r="Q86" i="1"/>
  <c r="Q85" i="1"/>
  <c r="Q82" i="1"/>
  <c r="Q81" i="1"/>
  <c r="Q69" i="1"/>
  <c r="Q66" i="1"/>
  <c r="Q65" i="1"/>
  <c r="Q64" i="1"/>
  <c r="Q63" i="1"/>
  <c r="Q57" i="1"/>
  <c r="Q53" i="1"/>
  <c r="Q52" i="1"/>
  <c r="Q48" i="1"/>
  <c r="Q44" i="1"/>
  <c r="Q41" i="1"/>
  <c r="Q35" i="1"/>
  <c r="Q27" i="1"/>
  <c r="Q11" i="1"/>
  <c r="Q10" i="1"/>
  <c r="Q7" i="1"/>
  <c r="I876" i="1"/>
  <c r="I864" i="1"/>
  <c r="I858" i="1"/>
  <c r="I857" i="1"/>
  <c r="I855" i="1"/>
  <c r="I853" i="1"/>
  <c r="I849" i="1"/>
  <c r="I840" i="1"/>
  <c r="I839" i="1"/>
  <c r="I835" i="1"/>
  <c r="I831" i="1"/>
  <c r="I830" i="1"/>
  <c r="I827" i="1"/>
  <c r="I825" i="1"/>
  <c r="I824" i="1"/>
  <c r="I823" i="1"/>
  <c r="I816" i="1"/>
  <c r="I817" i="1"/>
  <c r="I815" i="1"/>
  <c r="I796" i="1"/>
  <c r="I793" i="1"/>
  <c r="I783" i="1"/>
  <c r="I781" i="1"/>
  <c r="I777" i="1"/>
  <c r="I765" i="1"/>
  <c r="I762" i="1"/>
  <c r="I761" i="1"/>
  <c r="I758" i="1"/>
  <c r="I757" i="1"/>
  <c r="I756" i="1"/>
  <c r="I751" i="1"/>
  <c r="I735" i="1"/>
  <c r="I720" i="1"/>
  <c r="I714" i="1"/>
  <c r="I707" i="1"/>
  <c r="I703" i="1"/>
  <c r="I699" i="1"/>
  <c r="I698" i="1"/>
  <c r="I686" i="1"/>
  <c r="I683" i="1"/>
  <c r="I681" i="1"/>
  <c r="I678" i="1"/>
  <c r="I677" i="1"/>
  <c r="I661" i="1"/>
  <c r="I660" i="1"/>
  <c r="I659" i="1"/>
  <c r="I654" i="1"/>
  <c r="I645" i="1"/>
  <c r="G642" i="1"/>
  <c r="I642" i="1"/>
  <c r="I641" i="1"/>
  <c r="I636" i="1"/>
  <c r="I633" i="1"/>
  <c r="I624" i="1"/>
  <c r="I620" i="1"/>
  <c r="I619" i="1"/>
  <c r="I617" i="1"/>
  <c r="I615" i="1"/>
  <c r="I611" i="1"/>
  <c r="I610" i="1"/>
  <c r="I603" i="1"/>
  <c r="I596" i="1"/>
  <c r="I593" i="1"/>
  <c r="I590" i="1"/>
  <c r="I581" i="1"/>
  <c r="I569" i="1"/>
  <c r="I560" i="1"/>
  <c r="I549" i="1"/>
  <c r="I548" i="1"/>
  <c r="I539" i="1"/>
  <c r="I532" i="1"/>
  <c r="I529" i="1"/>
  <c r="I527" i="1"/>
  <c r="I510" i="1"/>
  <c r="I505" i="1"/>
  <c r="I504" i="1"/>
  <c r="I502" i="1"/>
  <c r="I501" i="1"/>
  <c r="I500" i="1"/>
  <c r="I498" i="1"/>
  <c r="I497" i="1"/>
  <c r="I494" i="1"/>
  <c r="I491" i="1"/>
  <c r="I489" i="1"/>
  <c r="I486" i="1"/>
  <c r="I483" i="1"/>
  <c r="I482" i="1"/>
  <c r="I481" i="1"/>
  <c r="I474" i="1"/>
  <c r="I473" i="1"/>
  <c r="I468" i="1"/>
  <c r="I455" i="1"/>
  <c r="I449" i="1"/>
  <c r="I440" i="1"/>
  <c r="I439" i="1"/>
  <c r="I427" i="1"/>
  <c r="I426" i="1"/>
  <c r="I424" i="1"/>
  <c r="I423" i="1"/>
  <c r="I417" i="1"/>
  <c r="I407" i="1"/>
  <c r="I403" i="1"/>
  <c r="I400" i="1"/>
  <c r="I399" i="1"/>
  <c r="I396" i="1"/>
  <c r="I392" i="1"/>
  <c r="I389" i="1"/>
  <c r="I388" i="1"/>
  <c r="I385" i="1"/>
  <c r="I384" i="1"/>
  <c r="I383" i="1"/>
  <c r="I380" i="1"/>
  <c r="I376" i="1"/>
  <c r="I375" i="1"/>
  <c r="I374" i="1"/>
  <c r="I348" i="1"/>
  <c r="I347" i="1"/>
  <c r="I346" i="1"/>
  <c r="I344" i="1"/>
  <c r="I343" i="1"/>
  <c r="I338" i="1"/>
  <c r="I336" i="1"/>
  <c r="I335" i="1"/>
  <c r="I332" i="1"/>
  <c r="I330" i="1"/>
  <c r="I329" i="1"/>
  <c r="I314" i="1"/>
  <c r="I313" i="1"/>
  <c r="I312" i="1"/>
  <c r="I310" i="1"/>
  <c r="I309" i="1"/>
  <c r="I307" i="1"/>
  <c r="I306" i="1"/>
  <c r="I293" i="1"/>
  <c r="I286" i="1"/>
  <c r="I270" i="1"/>
  <c r="I263" i="1"/>
  <c r="I255" i="1"/>
  <c r="I252" i="1"/>
  <c r="I251" i="1"/>
  <c r="I247" i="1"/>
  <c r="I244" i="1"/>
  <c r="I240" i="1"/>
  <c r="I222" i="1"/>
  <c r="I205" i="1"/>
  <c r="I200" i="1"/>
  <c r="I188" i="1"/>
  <c r="I185" i="1"/>
  <c r="I178" i="1"/>
  <c r="I176" i="1"/>
  <c r="I174" i="1"/>
  <c r="I173" i="1"/>
  <c r="I172" i="1"/>
  <c r="I171" i="1"/>
  <c r="I168" i="1"/>
  <c r="I144" i="1"/>
  <c r="I143" i="1"/>
  <c r="I140" i="1"/>
  <c r="I139" i="1"/>
  <c r="I135" i="1"/>
  <c r="I133" i="1"/>
  <c r="I131" i="1"/>
  <c r="I129" i="1"/>
  <c r="I125" i="1"/>
  <c r="I119" i="1"/>
  <c r="I114" i="1"/>
  <c r="I112" i="1"/>
  <c r="I107" i="1"/>
  <c r="I98" i="1"/>
  <c r="I96" i="1"/>
  <c r="I95" i="1"/>
  <c r="I92" i="1"/>
  <c r="I89" i="1"/>
  <c r="I88" i="1"/>
  <c r="I86" i="1"/>
  <c r="I85" i="1"/>
  <c r="I82" i="1"/>
  <c r="I81" i="1"/>
  <c r="I69" i="1"/>
  <c r="I66" i="1"/>
  <c r="I65" i="1"/>
  <c r="I64" i="1"/>
  <c r="I63" i="1"/>
  <c r="I57" i="1"/>
  <c r="I53" i="1"/>
  <c r="I52" i="1"/>
  <c r="I48" i="1"/>
  <c r="I44" i="1"/>
  <c r="I41" i="1"/>
  <c r="I35" i="1"/>
  <c r="I27" i="1"/>
  <c r="I23" i="1"/>
  <c r="I11" i="1"/>
  <c r="I10" i="1"/>
  <c r="I7" i="1"/>
  <c r="G876" i="1"/>
  <c r="G864" i="1"/>
  <c r="G858" i="1"/>
  <c r="G857" i="1"/>
  <c r="G855" i="1"/>
  <c r="G853" i="1"/>
  <c r="G849" i="1"/>
  <c r="G840" i="1"/>
  <c r="G839" i="1"/>
  <c r="G835" i="1"/>
  <c r="G831" i="1"/>
  <c r="G830" i="1"/>
  <c r="G827" i="1"/>
  <c r="G825" i="1"/>
  <c r="G824" i="1"/>
  <c r="G823" i="1"/>
  <c r="G816" i="1"/>
  <c r="G817" i="1"/>
  <c r="G815" i="1"/>
  <c r="G796" i="1"/>
  <c r="G793" i="1"/>
  <c r="G783" i="1"/>
  <c r="G781" i="1"/>
  <c r="G777" i="1"/>
  <c r="G765" i="1"/>
  <c r="G762" i="1"/>
  <c r="G761" i="1"/>
  <c r="G758" i="1"/>
  <c r="G757" i="1"/>
  <c r="G756" i="1"/>
  <c r="G751" i="1"/>
  <c r="G735" i="1"/>
  <c r="G720" i="1"/>
  <c r="G714" i="1"/>
  <c r="G707" i="1"/>
  <c r="G703" i="1"/>
  <c r="G699" i="1"/>
  <c r="G698" i="1"/>
  <c r="G686" i="1"/>
  <c r="G683" i="1"/>
  <c r="G681" i="1"/>
  <c r="G678" i="1"/>
  <c r="G677" i="1"/>
  <c r="G661" i="1"/>
  <c r="G660" i="1"/>
  <c r="G659" i="1"/>
  <c r="G654" i="1"/>
  <c r="G645" i="1"/>
  <c r="G641" i="1"/>
  <c r="G636" i="1"/>
  <c r="G633" i="1"/>
  <c r="G624" i="1"/>
  <c r="G620" i="1"/>
  <c r="G619" i="1"/>
  <c r="G617" i="1"/>
  <c r="G615" i="1"/>
  <c r="G611" i="1"/>
  <c r="G610" i="1"/>
  <c r="G603" i="1"/>
  <c r="G596" i="1"/>
  <c r="G593" i="1"/>
  <c r="G590" i="1"/>
  <c r="G581" i="1"/>
  <c r="G569" i="1"/>
  <c r="G560" i="1"/>
  <c r="G549" i="1"/>
  <c r="G548" i="1"/>
  <c r="G539" i="1"/>
  <c r="G532" i="1"/>
  <c r="G529" i="1"/>
  <c r="G527" i="1"/>
  <c r="G510" i="1"/>
  <c r="G505" i="1"/>
  <c r="G504" i="1"/>
  <c r="G502" i="1"/>
  <c r="G501" i="1"/>
  <c r="G500" i="1"/>
  <c r="G498" i="1"/>
  <c r="G497" i="1"/>
  <c r="G494" i="1"/>
  <c r="G491" i="1"/>
  <c r="G489" i="1"/>
  <c r="G486" i="1"/>
  <c r="G483" i="1"/>
  <c r="G482" i="1"/>
  <c r="G481" i="1"/>
  <c r="G474" i="1"/>
  <c r="G473" i="1"/>
  <c r="G468" i="1"/>
  <c r="G455" i="1"/>
  <c r="G449" i="1"/>
  <c r="G440" i="1"/>
  <c r="G439" i="1"/>
  <c r="G427" i="1"/>
  <c r="G426" i="1"/>
  <c r="G424" i="1"/>
  <c r="G423" i="1"/>
  <c r="G417" i="1"/>
  <c r="G407" i="1"/>
  <c r="G403" i="1"/>
  <c r="G400" i="1"/>
  <c r="G399" i="1"/>
  <c r="G396" i="1"/>
  <c r="G392" i="1"/>
  <c r="G389" i="1"/>
  <c r="G388" i="1"/>
  <c r="G385" i="1"/>
  <c r="G384" i="1"/>
  <c r="G383" i="1"/>
  <c r="G380" i="1"/>
  <c r="G376" i="1"/>
  <c r="G375" i="1"/>
  <c r="G374" i="1"/>
  <c r="G348" i="1"/>
  <c r="G347" i="1"/>
  <c r="G346" i="1"/>
  <c r="G344" i="1"/>
  <c r="G343" i="1"/>
  <c r="G338" i="1"/>
  <c r="G336" i="1"/>
  <c r="G335" i="1"/>
  <c r="G332" i="1"/>
  <c r="G330" i="1"/>
  <c r="G329" i="1"/>
  <c r="G314" i="1"/>
  <c r="G313" i="1"/>
  <c r="G312" i="1"/>
  <c r="G310" i="1"/>
  <c r="G309" i="1"/>
  <c r="G307" i="1"/>
  <c r="G306" i="1"/>
  <c r="G286" i="1"/>
  <c r="G263" i="1"/>
  <c r="G255" i="1"/>
  <c r="G252" i="1"/>
  <c r="G251" i="1"/>
  <c r="G247" i="1"/>
  <c r="G244" i="1"/>
  <c r="G240" i="1"/>
  <c r="G222" i="1"/>
  <c r="G205" i="1"/>
  <c r="G200" i="1"/>
  <c r="G188" i="1"/>
  <c r="G185" i="1"/>
  <c r="G180" i="1"/>
  <c r="G178" i="1"/>
  <c r="G176" i="1"/>
  <c r="G174" i="1"/>
  <c r="G173" i="1"/>
  <c r="G172" i="1"/>
  <c r="G171" i="1"/>
  <c r="G168" i="1"/>
  <c r="G144" i="1"/>
  <c r="G143" i="1"/>
  <c r="G140" i="1"/>
  <c r="G139" i="1"/>
  <c r="G135" i="1"/>
  <c r="G133" i="1"/>
  <c r="G131" i="1"/>
  <c r="G129" i="1"/>
  <c r="G125" i="1"/>
  <c r="G119" i="1"/>
  <c r="G114" i="1"/>
  <c r="G112" i="1"/>
  <c r="G107" i="1"/>
  <c r="G98" i="1"/>
  <c r="G96" i="1"/>
  <c r="G95" i="1"/>
  <c r="G92" i="1"/>
  <c r="G89" i="1"/>
  <c r="G88" i="1"/>
  <c r="G86" i="1"/>
  <c r="G85" i="1"/>
  <c r="G82" i="1"/>
  <c r="G81" i="1"/>
  <c r="G69" i="1"/>
  <c r="G66" i="1"/>
  <c r="G65" i="1"/>
  <c r="G64" i="1"/>
  <c r="G63" i="1"/>
  <c r="G57" i="1"/>
  <c r="G53" i="1"/>
  <c r="G52" i="1"/>
  <c r="G48" i="1"/>
  <c r="G44" i="1"/>
  <c r="G41" i="1"/>
  <c r="G35" i="1"/>
  <c r="G27" i="1"/>
  <c r="G11" i="1"/>
  <c r="G10" i="1"/>
  <c r="G7" i="1"/>
  <c r="F862" i="1"/>
  <c r="F804" i="1"/>
  <c r="F752" i="1"/>
  <c r="F648" i="1"/>
  <c r="F649" i="1"/>
  <c r="F650" i="1"/>
  <c r="F651" i="1"/>
  <c r="F647" i="1"/>
  <c r="F643" i="1"/>
  <c r="F561" i="1"/>
  <c r="F525" i="1"/>
  <c r="F516" i="1"/>
  <c r="F475" i="1"/>
  <c r="F435" i="1"/>
  <c r="F370" i="1"/>
  <c r="F361" i="1"/>
  <c r="F359" i="1"/>
  <c r="F300" i="1"/>
  <c r="F283" i="1"/>
  <c r="F248" i="1"/>
  <c r="F241" i="1"/>
  <c r="F214" i="1"/>
  <c r="F164" i="1"/>
  <c r="F127" i="1"/>
  <c r="F104" i="1"/>
  <c r="F61" i="1"/>
  <c r="F36" i="1"/>
  <c r="F28" i="1"/>
  <c r="F17" i="1"/>
  <c r="F15" i="1"/>
  <c r="F12" i="1"/>
  <c r="F8" i="1"/>
  <c r="E862" i="1"/>
  <c r="I862" i="1" s="1"/>
  <c r="E804" i="1"/>
  <c r="I804" i="1" s="1"/>
  <c r="E752" i="1"/>
  <c r="I752" i="1" s="1"/>
  <c r="E650" i="1"/>
  <c r="I650" i="1" s="1"/>
  <c r="E651" i="1"/>
  <c r="I651" i="1" s="1"/>
  <c r="E649" i="1"/>
  <c r="I649" i="1" s="1"/>
  <c r="E648" i="1"/>
  <c r="I648" i="1" s="1"/>
  <c r="E647" i="1"/>
  <c r="I647" i="1" s="1"/>
  <c r="E643" i="1"/>
  <c r="I643" i="1" s="1"/>
  <c r="E561" i="1"/>
  <c r="E525" i="1"/>
  <c r="I525" i="1" s="1"/>
  <c r="E516" i="1"/>
  <c r="I516" i="1" s="1"/>
  <c r="E475" i="1"/>
  <c r="I475" i="1" s="1"/>
  <c r="E435" i="1"/>
  <c r="I435" i="1" s="1"/>
  <c r="E370" i="1"/>
  <c r="I370" i="1" s="1"/>
  <c r="E361" i="1"/>
  <c r="I361" i="1" s="1"/>
  <c r="E359" i="1"/>
  <c r="I359" i="1" s="1"/>
  <c r="E300" i="1"/>
  <c r="I300" i="1" s="1"/>
  <c r="E283" i="1"/>
  <c r="G283" i="1" s="1"/>
  <c r="E248" i="1"/>
  <c r="I248" i="1" s="1"/>
  <c r="E241" i="1"/>
  <c r="I241" i="1" s="1"/>
  <c r="E214" i="1"/>
  <c r="I214" i="1" s="1"/>
  <c r="E164" i="1"/>
  <c r="G164" i="1" s="1"/>
  <c r="E127" i="1"/>
  <c r="I127" i="1" s="1"/>
  <c r="E104" i="1"/>
  <c r="I104" i="1" s="1"/>
  <c r="E61" i="1"/>
  <c r="I61" i="1" s="1"/>
  <c r="E36" i="1"/>
  <c r="G36" i="1" s="1"/>
  <c r="E28" i="1"/>
  <c r="G28" i="1" s="1"/>
  <c r="E17" i="1"/>
  <c r="I17" i="1" s="1"/>
  <c r="E15" i="1"/>
  <c r="I15" i="1" s="1"/>
  <c r="E12" i="1"/>
  <c r="I12" i="1" s="1"/>
  <c r="E8" i="1"/>
  <c r="I8" i="1" s="1"/>
  <c r="D862" i="1"/>
  <c r="D804" i="1"/>
  <c r="D752" i="1"/>
  <c r="D654" i="1"/>
  <c r="D651" i="1"/>
  <c r="D650" i="1"/>
  <c r="D649" i="1"/>
  <c r="D648" i="1"/>
  <c r="D647" i="1"/>
  <c r="D643" i="1"/>
  <c r="D561" i="1"/>
  <c r="D525" i="1"/>
  <c r="D516" i="1"/>
  <c r="D475" i="1"/>
  <c r="D435" i="1"/>
  <c r="D370" i="1"/>
  <c r="D361" i="1"/>
  <c r="D359" i="1"/>
  <c r="D300" i="1"/>
  <c r="D283" i="1"/>
  <c r="D248" i="1"/>
  <c r="D241" i="1"/>
  <c r="D214" i="1"/>
  <c r="D180" i="1"/>
  <c r="D164" i="1"/>
  <c r="D127" i="1"/>
  <c r="D104" i="1"/>
  <c r="D61" i="1"/>
  <c r="D36" i="1"/>
  <c r="D28" i="1"/>
  <c r="D17" i="1"/>
  <c r="D15" i="1"/>
  <c r="D12" i="1"/>
  <c r="D8" i="1"/>
  <c r="I868" i="1"/>
  <c r="F868" i="1"/>
  <c r="E868" i="1"/>
  <c r="G868" i="1" s="1"/>
  <c r="D868" i="1"/>
  <c r="Q259" i="1"/>
  <c r="I259" i="1"/>
  <c r="G259" i="1"/>
  <c r="Q854" i="1"/>
  <c r="Q701" i="1"/>
  <c r="Q693" i="1"/>
  <c r="Q662" i="1"/>
  <c r="Q607" i="1"/>
  <c r="Q594" i="1"/>
  <c r="Q487" i="1"/>
  <c r="Q391" i="1"/>
  <c r="Q364" i="1"/>
  <c r="Q325" i="1"/>
  <c r="Q305" i="1"/>
  <c r="Q179" i="1"/>
  <c r="Q47" i="1"/>
  <c r="Q406" i="1"/>
  <c r="I854" i="1"/>
  <c r="I701" i="1"/>
  <c r="I693" i="1"/>
  <c r="I662" i="1"/>
  <c r="I607" i="1"/>
  <c r="I594" i="1"/>
  <c r="I487" i="1"/>
  <c r="I415" i="1"/>
  <c r="I406" i="1"/>
  <c r="I393" i="1"/>
  <c r="I391" i="1"/>
  <c r="I364" i="1"/>
  <c r="I325" i="1"/>
  <c r="I305" i="1"/>
  <c r="I179" i="1"/>
  <c r="I47" i="1"/>
  <c r="G854" i="1"/>
  <c r="G701" i="1"/>
  <c r="G693" i="1"/>
  <c r="G662" i="1"/>
  <c r="G607" i="1"/>
  <c r="G594" i="1"/>
  <c r="G487" i="1"/>
  <c r="G415" i="1"/>
  <c r="G406" i="1"/>
  <c r="G393" i="1"/>
  <c r="G391" i="1"/>
  <c r="G364" i="1"/>
  <c r="G325" i="1"/>
  <c r="G305" i="1"/>
  <c r="G179" i="1"/>
  <c r="G47" i="1"/>
  <c r="F492" i="1"/>
  <c r="D393" i="1"/>
  <c r="Q592" i="1"/>
  <c r="I592" i="1"/>
  <c r="G592" i="1"/>
  <c r="F462" i="1"/>
  <c r="E462" i="1"/>
  <c r="I462" i="1" s="1"/>
  <c r="D462" i="1"/>
  <c r="Q111" i="1"/>
  <c r="I111" i="1"/>
  <c r="G111" i="1"/>
  <c r="Q315" i="1"/>
  <c r="Q667" i="1"/>
  <c r="I667" i="1"/>
  <c r="I315" i="1"/>
  <c r="G667" i="1"/>
  <c r="G315" i="1"/>
  <c r="Q859" i="1"/>
  <c r="Q724" i="1"/>
  <c r="Q666" i="1"/>
  <c r="Q665" i="1"/>
  <c r="Q542" i="1"/>
  <c r="Q534" i="1"/>
  <c r="Q269" i="1"/>
  <c r="Q59" i="1"/>
  <c r="I859" i="1"/>
  <c r="I785" i="1"/>
  <c r="I724" i="1"/>
  <c r="I666" i="1"/>
  <c r="I665" i="1"/>
  <c r="I542" i="1"/>
  <c r="I534" i="1"/>
  <c r="I269" i="1"/>
  <c r="I59" i="1"/>
  <c r="G859" i="1"/>
  <c r="G785" i="1"/>
  <c r="G724" i="1"/>
  <c r="G666" i="1"/>
  <c r="G665" i="1"/>
  <c r="G542" i="1"/>
  <c r="G534" i="1"/>
  <c r="G269" i="1"/>
  <c r="G59" i="1"/>
  <c r="Q682" i="1"/>
  <c r="Q582" i="1"/>
  <c r="Q535" i="1"/>
  <c r="Q452" i="1"/>
  <c r="Q451" i="1"/>
  <c r="Q447" i="1"/>
  <c r="Q433" i="1"/>
  <c r="Q404" i="1"/>
  <c r="Q326" i="1"/>
  <c r="Q220" i="1"/>
  <c r="Q193" i="1"/>
  <c r="Q163" i="1"/>
  <c r="I682" i="1"/>
  <c r="I582" i="1"/>
  <c r="I535" i="1"/>
  <c r="I452" i="1"/>
  <c r="I451" i="1"/>
  <c r="I447" i="1"/>
  <c r="I433" i="1"/>
  <c r="I404" i="1"/>
  <c r="I326" i="1"/>
  <c r="I287" i="1"/>
  <c r="I220" i="1"/>
  <c r="I193" i="1"/>
  <c r="I163" i="1"/>
  <c r="G682" i="1"/>
  <c r="G582" i="1"/>
  <c r="G535" i="1"/>
  <c r="G452" i="1"/>
  <c r="G451" i="1"/>
  <c r="G447" i="1"/>
  <c r="G433" i="1"/>
  <c r="G404" i="1"/>
  <c r="G326" i="1"/>
  <c r="G287" i="1"/>
  <c r="G220" i="1"/>
  <c r="G193" i="1"/>
  <c r="G163" i="1"/>
  <c r="Q779" i="1"/>
  <c r="Q775" i="1"/>
  <c r="Q774" i="1"/>
  <c r="Q771" i="1"/>
  <c r="Q750" i="1"/>
  <c r="Q741" i="1"/>
  <c r="Q674" i="1"/>
  <c r="Q656" i="1"/>
  <c r="Q652" i="1"/>
  <c r="Q646" i="1"/>
  <c r="Q637" i="1"/>
  <c r="Q635" i="1"/>
  <c r="Q634" i="1"/>
  <c r="Q626" i="1"/>
  <c r="Q625" i="1"/>
  <c r="Q623" i="1"/>
  <c r="Q614" i="1"/>
  <c r="Q613" i="1"/>
  <c r="Q557" i="1"/>
  <c r="Q550" i="1"/>
  <c r="Q547" i="1"/>
  <c r="Q545" i="1"/>
  <c r="Q544" i="1"/>
  <c r="Q543" i="1"/>
  <c r="Q540" i="1"/>
  <c r="Q536" i="1"/>
  <c r="Q530" i="1"/>
  <c r="Q528" i="1"/>
  <c r="Q524" i="1"/>
  <c r="Q523" i="1"/>
  <c r="Q496" i="1"/>
  <c r="Q488" i="1"/>
  <c r="Q485" i="1"/>
  <c r="Q469" i="1"/>
  <c r="Q421" i="1"/>
  <c r="Q420" i="1"/>
  <c r="Q418" i="1"/>
  <c r="Q413" i="1"/>
  <c r="Q408" i="1"/>
  <c r="Q402" i="1"/>
  <c r="Q401" i="1"/>
  <c r="Q398" i="1"/>
  <c r="Q390" i="1"/>
  <c r="Q381" i="1"/>
  <c r="Q358" i="1"/>
  <c r="Q352" i="1"/>
  <c r="Q353" i="1"/>
  <c r="Q351" i="1"/>
  <c r="Q345" i="1"/>
  <c r="Q341" i="1"/>
  <c r="Q340" i="1"/>
  <c r="Q339" i="1"/>
  <c r="Q337" i="1"/>
  <c r="Q334" i="1"/>
  <c r="Q333" i="1"/>
  <c r="Q331" i="1"/>
  <c r="Q327" i="1"/>
  <c r="Q323" i="1"/>
  <c r="Q322" i="1"/>
  <c r="Q321" i="1"/>
  <c r="Q320" i="1"/>
  <c r="Q319" i="1"/>
  <c r="Q318" i="1"/>
  <c r="Q317" i="1"/>
  <c r="Q268" i="1"/>
  <c r="Q246" i="1"/>
  <c r="Q239" i="1"/>
  <c r="Q203" i="1"/>
  <c r="Q202" i="1"/>
  <c r="Q199" i="1"/>
  <c r="Q198" i="1"/>
  <c r="Q197" i="1"/>
  <c r="Q196" i="1"/>
  <c r="Q195" i="1"/>
  <c r="Q194" i="1"/>
  <c r="Q187" i="1"/>
  <c r="Q184" i="1"/>
  <c r="Q170" i="1"/>
  <c r="Q169" i="1"/>
  <c r="Q161" i="1"/>
  <c r="Q160" i="1"/>
  <c r="Q159" i="1"/>
  <c r="Q158" i="1"/>
  <c r="Q156" i="1"/>
  <c r="Q155" i="1"/>
  <c r="Q154" i="1"/>
  <c r="Q153" i="1"/>
  <c r="Q152" i="1"/>
  <c r="Q151" i="1"/>
  <c r="Q150" i="1"/>
  <c r="Q149" i="1"/>
  <c r="Q148" i="1"/>
  <c r="Q147" i="1"/>
  <c r="Q146" i="1"/>
  <c r="Q138" i="1"/>
  <c r="Q137" i="1"/>
  <c r="Q136" i="1"/>
  <c r="Q134" i="1"/>
  <c r="Q130" i="1"/>
  <c r="Q123" i="1"/>
  <c r="Q120" i="1"/>
  <c r="Q117" i="1"/>
  <c r="Q116" i="1"/>
  <c r="Q113" i="1"/>
  <c r="Q103" i="1"/>
  <c r="Q97" i="1"/>
  <c r="Q94" i="1"/>
  <c r="Q93" i="1"/>
  <c r="Q91" i="1"/>
  <c r="Q90" i="1"/>
  <c r="Q87" i="1"/>
  <c r="Q80" i="1"/>
  <c r="Q74" i="1"/>
  <c r="Q71" i="1"/>
  <c r="Q70" i="1"/>
  <c r="Q68" i="1"/>
  <c r="Q67" i="1"/>
  <c r="Q60" i="1"/>
  <c r="Q49" i="1"/>
  <c r="Q46" i="1"/>
  <c r="Q45" i="1"/>
  <c r="Q43" i="1"/>
  <c r="Q40" i="1"/>
  <c r="Q39" i="1"/>
  <c r="Q26" i="1"/>
  <c r="I779" i="1"/>
  <c r="I775" i="1"/>
  <c r="I774" i="1"/>
  <c r="I771" i="1"/>
  <c r="I750" i="1"/>
  <c r="I741" i="1"/>
  <c r="I674" i="1"/>
  <c r="I656" i="1"/>
  <c r="I652" i="1"/>
  <c r="I646" i="1"/>
  <c r="I637" i="1"/>
  <c r="I635" i="1"/>
  <c r="I634" i="1"/>
  <c r="I626" i="1"/>
  <c r="I625" i="1"/>
  <c r="I623" i="1"/>
  <c r="I614" i="1"/>
  <c r="I613" i="1"/>
  <c r="I561" i="1"/>
  <c r="I557" i="1"/>
  <c r="I555" i="1"/>
  <c r="I550" i="1"/>
  <c r="I547" i="1"/>
  <c r="I545" i="1"/>
  <c r="I544" i="1"/>
  <c r="I543" i="1"/>
  <c r="I540" i="1"/>
  <c r="I536" i="1"/>
  <c r="I530" i="1"/>
  <c r="I528" i="1"/>
  <c r="I524" i="1"/>
  <c r="I523" i="1"/>
  <c r="I506" i="1"/>
  <c r="I496" i="1"/>
  <c r="I488" i="1"/>
  <c r="I485" i="1"/>
  <c r="I470" i="1"/>
  <c r="I469" i="1"/>
  <c r="I421" i="1"/>
  <c r="I420" i="1"/>
  <c r="I418" i="1"/>
  <c r="I413" i="1"/>
  <c r="I408" i="1"/>
  <c r="I402" i="1"/>
  <c r="I401" i="1"/>
  <c r="I398" i="1"/>
  <c r="I390" i="1"/>
  <c r="I381" i="1"/>
  <c r="I358" i="1"/>
  <c r="I352" i="1"/>
  <c r="I353" i="1"/>
  <c r="I351" i="1"/>
  <c r="I345" i="1"/>
  <c r="I341" i="1"/>
  <c r="I340" i="1"/>
  <c r="I339" i="1"/>
  <c r="I337" i="1"/>
  <c r="I334" i="1"/>
  <c r="I333" i="1"/>
  <c r="I331" i="1"/>
  <c r="I327" i="1"/>
  <c r="I323" i="1"/>
  <c r="I322" i="1"/>
  <c r="I321" i="1"/>
  <c r="I320" i="1"/>
  <c r="I319" i="1"/>
  <c r="I318" i="1"/>
  <c r="I317" i="1"/>
  <c r="I268" i="1"/>
  <c r="I253" i="1"/>
  <c r="I246" i="1"/>
  <c r="I239" i="1"/>
  <c r="I236" i="1"/>
  <c r="I203" i="1"/>
  <c r="I202" i="1"/>
  <c r="I199" i="1"/>
  <c r="I198" i="1"/>
  <c r="I197" i="1"/>
  <c r="I196" i="1"/>
  <c r="I195" i="1"/>
  <c r="I194" i="1"/>
  <c r="I187" i="1"/>
  <c r="I184" i="1"/>
  <c r="I170" i="1"/>
  <c r="I169" i="1"/>
  <c r="I161" i="1"/>
  <c r="I160" i="1"/>
  <c r="I159" i="1"/>
  <c r="I158" i="1"/>
  <c r="I156" i="1"/>
  <c r="I155" i="1"/>
  <c r="I154" i="1"/>
  <c r="I153" i="1"/>
  <c r="I152" i="1"/>
  <c r="I151" i="1"/>
  <c r="I150" i="1"/>
  <c r="I149" i="1"/>
  <c r="I148" i="1"/>
  <c r="I147" i="1"/>
  <c r="I146" i="1"/>
  <c r="I138" i="1"/>
  <c r="I137" i="1"/>
  <c r="I136" i="1"/>
  <c r="I134" i="1"/>
  <c r="I130" i="1"/>
  <c r="I123" i="1"/>
  <c r="I120" i="1"/>
  <c r="I117" i="1"/>
  <c r="I116" i="1"/>
  <c r="I113" i="1"/>
  <c r="I103" i="1"/>
  <c r="I97" i="1"/>
  <c r="I94" i="1"/>
  <c r="I93" i="1"/>
  <c r="I91" i="1"/>
  <c r="I90" i="1"/>
  <c r="I87" i="1"/>
  <c r="I80" i="1"/>
  <c r="I74" i="1"/>
  <c r="I71" i="1"/>
  <c r="I70" i="1"/>
  <c r="I68" i="1"/>
  <c r="I67" i="1"/>
  <c r="I60" i="1"/>
  <c r="I49" i="1"/>
  <c r="I46" i="1"/>
  <c r="I45" i="1"/>
  <c r="I43" i="1"/>
  <c r="I40" i="1"/>
  <c r="I39" i="1"/>
  <c r="I32" i="1"/>
  <c r="I26" i="1"/>
  <c r="G779" i="1"/>
  <c r="G778" i="1"/>
  <c r="G775" i="1"/>
  <c r="G774" i="1"/>
  <c r="G772" i="1"/>
  <c r="G771" i="1"/>
  <c r="G750" i="1"/>
  <c r="G741" i="1"/>
  <c r="G674" i="1"/>
  <c r="G656" i="1"/>
  <c r="G652" i="1"/>
  <c r="G637" i="1"/>
  <c r="G635" i="1"/>
  <c r="G646" i="1"/>
  <c r="G634" i="1"/>
  <c r="G626" i="1"/>
  <c r="G625" i="1"/>
  <c r="G623" i="1"/>
  <c r="G614" i="1"/>
  <c r="G613" i="1"/>
  <c r="G561" i="1"/>
  <c r="G557" i="1"/>
  <c r="G555" i="1"/>
  <c r="G550" i="1"/>
  <c r="G547" i="1"/>
  <c r="G545" i="1"/>
  <c r="G544" i="1"/>
  <c r="G543" i="1"/>
  <c r="G540" i="1"/>
  <c r="G536" i="1"/>
  <c r="G530" i="1"/>
  <c r="G528" i="1"/>
  <c r="G524" i="1"/>
  <c r="G523" i="1"/>
  <c r="G506" i="1"/>
  <c r="G496" i="1"/>
  <c r="G488" i="1"/>
  <c r="G485" i="1"/>
  <c r="G470" i="1"/>
  <c r="G469" i="1"/>
  <c r="G421" i="1"/>
  <c r="G420" i="1"/>
  <c r="G418" i="1"/>
  <c r="G413" i="1"/>
  <c r="G408" i="1"/>
  <c r="G402" i="1"/>
  <c r="G401" i="1"/>
  <c r="G398" i="1"/>
  <c r="G390" i="1"/>
  <c r="G381" i="1"/>
  <c r="G358" i="1"/>
  <c r="G352" i="1"/>
  <c r="G353" i="1"/>
  <c r="G351" i="1"/>
  <c r="G345" i="1"/>
  <c r="G341" i="1"/>
  <c r="G340" i="1"/>
  <c r="G339" i="1"/>
  <c r="G337" i="1"/>
  <c r="G334" i="1"/>
  <c r="G333" i="1"/>
  <c r="G331" i="1"/>
  <c r="G327" i="1"/>
  <c r="G323" i="1"/>
  <c r="G322" i="1"/>
  <c r="G321" i="1"/>
  <c r="G320" i="1"/>
  <c r="G319" i="1"/>
  <c r="G318" i="1"/>
  <c r="G270" i="1"/>
  <c r="G317" i="1"/>
  <c r="G268" i="1"/>
  <c r="G253" i="1"/>
  <c r="G246" i="1"/>
  <c r="G239" i="1"/>
  <c r="G236" i="1"/>
  <c r="G203" i="1"/>
  <c r="G202" i="1"/>
  <c r="G199" i="1"/>
  <c r="G198" i="1"/>
  <c r="G197" i="1"/>
  <c r="G196" i="1"/>
  <c r="G195" i="1"/>
  <c r="G194" i="1"/>
  <c r="G187" i="1"/>
  <c r="G184" i="1"/>
  <c r="G170" i="1"/>
  <c r="G169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38" i="1"/>
  <c r="G137" i="1"/>
  <c r="G136" i="1"/>
  <c r="G134" i="1"/>
  <c r="G130" i="1"/>
  <c r="G123" i="1"/>
  <c r="G120" i="1"/>
  <c r="G117" i="1"/>
  <c r="G116" i="1"/>
  <c r="G113" i="1"/>
  <c r="G103" i="1"/>
  <c r="G97" i="1"/>
  <c r="G94" i="1"/>
  <c r="G93" i="1"/>
  <c r="G91" i="1"/>
  <c r="G90" i="1"/>
  <c r="G87" i="1"/>
  <c r="G80" i="1"/>
  <c r="G74" i="1"/>
  <c r="G71" i="1"/>
  <c r="G70" i="1"/>
  <c r="G68" i="1"/>
  <c r="G67" i="1"/>
  <c r="G60" i="1"/>
  <c r="G49" i="1"/>
  <c r="G39" i="1"/>
  <c r="G46" i="1"/>
  <c r="G45" i="1"/>
  <c r="G43" i="1"/>
  <c r="G40" i="1"/>
  <c r="G32" i="1"/>
  <c r="G26" i="1"/>
  <c r="F644" i="1"/>
  <c r="F621" i="1"/>
  <c r="F356" i="1"/>
  <c r="F354" i="1"/>
  <c r="F349" i="1"/>
  <c r="F256" i="1"/>
  <c r="F182" i="1"/>
  <c r="F121" i="1"/>
  <c r="F83" i="1"/>
  <c r="F75" i="1"/>
  <c r="F72" i="1"/>
  <c r="F50" i="1"/>
  <c r="F32" i="1"/>
  <c r="E644" i="1"/>
  <c r="G644" i="1" s="1"/>
  <c r="E621" i="1"/>
  <c r="I621" i="1" s="1"/>
  <c r="E356" i="1"/>
  <c r="I356" i="1" s="1"/>
  <c r="E354" i="1"/>
  <c r="I354" i="1" s="1"/>
  <c r="E349" i="1"/>
  <c r="I349" i="1" s="1"/>
  <c r="E256" i="1"/>
  <c r="G256" i="1" s="1"/>
  <c r="E182" i="1"/>
  <c r="I182" i="1" s="1"/>
  <c r="E121" i="1"/>
  <c r="I121" i="1" s="1"/>
  <c r="E83" i="1"/>
  <c r="I83" i="1" s="1"/>
  <c r="E75" i="1"/>
  <c r="I75" i="1" s="1"/>
  <c r="E72" i="1"/>
  <c r="I72" i="1" s="1"/>
  <c r="E50" i="1"/>
  <c r="I50" i="1" s="1"/>
  <c r="D644" i="1"/>
  <c r="D621" i="1"/>
  <c r="D386" i="1"/>
  <c r="D356" i="1"/>
  <c r="D354" i="1"/>
  <c r="D349" i="1"/>
  <c r="D256" i="1"/>
  <c r="D182" i="1"/>
  <c r="D121" i="1"/>
  <c r="D83" i="1"/>
  <c r="D75" i="1"/>
  <c r="D72" i="1"/>
  <c r="D50" i="1"/>
  <c r="D32" i="1"/>
  <c r="Q841" i="1"/>
  <c r="Q800" i="1"/>
  <c r="Q794" i="1"/>
  <c r="Q766" i="1"/>
  <c r="Q732" i="1"/>
  <c r="Q728" i="1"/>
  <c r="Q717" i="1"/>
  <c r="Q704" i="1"/>
  <c r="Q702" i="1"/>
  <c r="Q696" i="1"/>
  <c r="Q695" i="1"/>
  <c r="Q692" i="1"/>
  <c r="Q691" i="1"/>
  <c r="Q689" i="1"/>
  <c r="Q653" i="1"/>
  <c r="Q628" i="1"/>
  <c r="Q627" i="1"/>
  <c r="Q618" i="1"/>
  <c r="Q609" i="1"/>
  <c r="Q608" i="1"/>
  <c r="Q606" i="1"/>
  <c r="Q602" i="1"/>
  <c r="Q568" i="1"/>
  <c r="Q537" i="1"/>
  <c r="Q522" i="1"/>
  <c r="Q495" i="1"/>
  <c r="Q490" i="1"/>
  <c r="Q419" i="1"/>
  <c r="Q409" i="1"/>
  <c r="Q378" i="1"/>
  <c r="Q316" i="1"/>
  <c r="Q311" i="1"/>
  <c r="Q297" i="1"/>
  <c r="Q261" i="1"/>
  <c r="Q260" i="1"/>
  <c r="Q243" i="1"/>
  <c r="Q234" i="1"/>
  <c r="Q162" i="1"/>
  <c r="Q141" i="1"/>
  <c r="Q79" i="1"/>
  <c r="I841" i="1"/>
  <c r="I800" i="1"/>
  <c r="I794" i="1"/>
  <c r="I766" i="1"/>
  <c r="I732" i="1"/>
  <c r="I730" i="1"/>
  <c r="I728" i="1"/>
  <c r="I717" i="1"/>
  <c r="I704" i="1"/>
  <c r="I702" i="1"/>
  <c r="I696" i="1"/>
  <c r="I695" i="1"/>
  <c r="I692" i="1"/>
  <c r="I691" i="1"/>
  <c r="I689" i="1"/>
  <c r="I653" i="1"/>
  <c r="I628" i="1"/>
  <c r="I627" i="1"/>
  <c r="I618" i="1"/>
  <c r="I609" i="1"/>
  <c r="I608" i="1"/>
  <c r="I606" i="1"/>
  <c r="I602" i="1"/>
  <c r="I576" i="1"/>
  <c r="I568" i="1"/>
  <c r="I537" i="1"/>
  <c r="I522" i="1"/>
  <c r="I495" i="1"/>
  <c r="I490" i="1"/>
  <c r="I465" i="1"/>
  <c r="I419" i="1"/>
  <c r="I409" i="1"/>
  <c r="I378" i="1"/>
  <c r="I316" i="1"/>
  <c r="I311" i="1"/>
  <c r="I297" i="1"/>
  <c r="I264" i="1"/>
  <c r="I261" i="1"/>
  <c r="I260" i="1"/>
  <c r="I243" i="1"/>
  <c r="I234" i="1"/>
  <c r="I189" i="1"/>
  <c r="I162" i="1"/>
  <c r="I141" i="1"/>
  <c r="I99" i="1"/>
  <c r="I79" i="1"/>
  <c r="I77" i="1"/>
  <c r="G841" i="1"/>
  <c r="G800" i="1"/>
  <c r="G794" i="1"/>
  <c r="G766" i="1"/>
  <c r="G732" i="1"/>
  <c r="G730" i="1"/>
  <c r="G728" i="1"/>
  <c r="G717" i="1"/>
  <c r="G704" i="1"/>
  <c r="G702" i="1"/>
  <c r="G696" i="1"/>
  <c r="G695" i="1"/>
  <c r="G692" i="1"/>
  <c r="G691" i="1"/>
  <c r="G689" i="1"/>
  <c r="G653" i="1"/>
  <c r="G628" i="1"/>
  <c r="G627" i="1"/>
  <c r="G618" i="1"/>
  <c r="G609" i="1"/>
  <c r="G608" i="1"/>
  <c r="G606" i="1"/>
  <c r="G602" i="1"/>
  <c r="G576" i="1"/>
  <c r="G568" i="1"/>
  <c r="G537" i="1"/>
  <c r="G522" i="1"/>
  <c r="G495" i="1"/>
  <c r="G490" i="1"/>
  <c r="G465" i="1"/>
  <c r="G419" i="1"/>
  <c r="G409" i="1"/>
  <c r="G378" i="1"/>
  <c r="G316" i="1"/>
  <c r="G311" i="1"/>
  <c r="G297" i="1"/>
  <c r="G261" i="1"/>
  <c r="G260" i="1"/>
  <c r="G243" i="1"/>
  <c r="G234" i="1"/>
  <c r="G189" i="1"/>
  <c r="G162" i="1"/>
  <c r="G141" i="1"/>
  <c r="G99" i="1"/>
  <c r="G79" i="1"/>
  <c r="G77" i="1"/>
  <c r="D730" i="1"/>
  <c r="D576" i="1"/>
  <c r="D189" i="1"/>
  <c r="D77" i="1"/>
  <c r="Q612" i="1"/>
  <c r="F672" i="1"/>
  <c r="F612" i="1"/>
  <c r="E672" i="1"/>
  <c r="I672" i="1" s="1"/>
  <c r="E612" i="1"/>
  <c r="I612" i="1" s="1"/>
  <c r="D672" i="1"/>
  <c r="D612" i="1"/>
  <c r="Q861" i="1"/>
  <c r="Q860" i="1"/>
  <c r="Q856" i="1"/>
  <c r="Q852" i="1"/>
  <c r="Q851" i="1"/>
  <c r="Q850" i="1"/>
  <c r="Q848" i="1"/>
  <c r="Q847" i="1"/>
  <c r="Q845" i="1"/>
  <c r="Q842" i="1"/>
  <c r="Q834" i="1"/>
  <c r="Q832" i="1"/>
  <c r="Q829" i="1"/>
  <c r="Q828" i="1"/>
  <c r="Q812" i="1"/>
  <c r="Q811" i="1"/>
  <c r="Q810" i="1"/>
  <c r="Q809" i="1"/>
  <c r="Q808" i="1"/>
  <c r="Q807" i="1"/>
  <c r="Q805" i="1"/>
  <c r="Q799" i="1"/>
  <c r="Q798" i="1"/>
  <c r="Q787" i="1"/>
  <c r="Q782" i="1"/>
  <c r="Q780" i="1"/>
  <c r="Q778" i="1"/>
  <c r="Q772" i="1"/>
  <c r="Q770" i="1"/>
  <c r="Q769" i="1"/>
  <c r="Q768" i="1"/>
  <c r="Q767" i="1"/>
  <c r="Q764" i="1"/>
  <c r="Q763" i="1"/>
  <c r="Q760" i="1"/>
  <c r="Q759" i="1"/>
  <c r="Q755" i="1"/>
  <c r="Q748" i="1"/>
  <c r="Q747" i="1"/>
  <c r="Q746" i="1"/>
  <c r="Q737" i="1"/>
  <c r="Q738" i="1"/>
  <c r="Q739" i="1"/>
  <c r="Q740" i="1"/>
  <c r="Q736" i="1"/>
  <c r="Q719" i="1"/>
  <c r="Q718" i="1"/>
  <c r="Q716" i="1"/>
  <c r="Q715" i="1"/>
  <c r="Q713" i="1"/>
  <c r="Q712" i="1"/>
  <c r="Q708" i="1"/>
  <c r="Q694" i="1"/>
  <c r="Q687" i="1"/>
  <c r="Q685" i="1"/>
  <c r="Q671" i="1"/>
  <c r="Q670" i="1"/>
  <c r="Q668" i="1"/>
  <c r="Q663" i="1"/>
  <c r="Q657" i="1"/>
  <c r="Q605" i="1"/>
  <c r="Q595" i="1"/>
  <c r="Q591" i="1"/>
  <c r="Q586" i="1"/>
  <c r="Q585" i="1"/>
  <c r="Q584" i="1"/>
  <c r="I861" i="1"/>
  <c r="I860" i="1"/>
  <c r="I856" i="1"/>
  <c r="I852" i="1"/>
  <c r="I851" i="1"/>
  <c r="I850" i="1"/>
  <c r="I848" i="1"/>
  <c r="I847" i="1"/>
  <c r="I845" i="1"/>
  <c r="I842" i="1"/>
  <c r="I834" i="1"/>
  <c r="I832" i="1"/>
  <c r="I829" i="1"/>
  <c r="I828" i="1"/>
  <c r="I812" i="1"/>
  <c r="I811" i="1"/>
  <c r="I810" i="1"/>
  <c r="I809" i="1"/>
  <c r="I808" i="1"/>
  <c r="I807" i="1"/>
  <c r="I805" i="1"/>
  <c r="I799" i="1"/>
  <c r="I798" i="1"/>
  <c r="I787" i="1"/>
  <c r="I782" i="1"/>
  <c r="I780" i="1"/>
  <c r="I778" i="1"/>
  <c r="I772" i="1"/>
  <c r="I770" i="1"/>
  <c r="I769" i="1"/>
  <c r="I768" i="1"/>
  <c r="I767" i="1"/>
  <c r="I764" i="1"/>
  <c r="I763" i="1"/>
  <c r="I760" i="1"/>
  <c r="I759" i="1"/>
  <c r="I755" i="1"/>
  <c r="I748" i="1"/>
  <c r="I747" i="1"/>
  <c r="I746" i="1"/>
  <c r="I742" i="1"/>
  <c r="I737" i="1"/>
  <c r="I738" i="1"/>
  <c r="I739" i="1"/>
  <c r="I740" i="1"/>
  <c r="I736" i="1"/>
  <c r="I719" i="1"/>
  <c r="I718" i="1"/>
  <c r="I716" i="1"/>
  <c r="I715" i="1"/>
  <c r="I713" i="1"/>
  <c r="I712" i="1"/>
  <c r="I708" i="1"/>
  <c r="I694" i="1"/>
  <c r="I687" i="1"/>
  <c r="I685" i="1"/>
  <c r="I671" i="1"/>
  <c r="I670" i="1"/>
  <c r="I668" i="1"/>
  <c r="I663" i="1"/>
  <c r="I657" i="1"/>
  <c r="I605" i="1"/>
  <c r="I595" i="1"/>
  <c r="I591" i="1"/>
  <c r="I586" i="1"/>
  <c r="I585" i="1"/>
  <c r="I584" i="1"/>
  <c r="G861" i="1"/>
  <c r="G860" i="1"/>
  <c r="G856" i="1"/>
  <c r="G852" i="1"/>
  <c r="G851" i="1"/>
  <c r="G850" i="1"/>
  <c r="G848" i="1"/>
  <c r="G847" i="1"/>
  <c r="G845" i="1"/>
  <c r="G842" i="1"/>
  <c r="G834" i="1"/>
  <c r="G832" i="1"/>
  <c r="G829" i="1"/>
  <c r="G828" i="1"/>
  <c r="G812" i="1"/>
  <c r="G811" i="1"/>
  <c r="G810" i="1"/>
  <c r="G809" i="1"/>
  <c r="G808" i="1"/>
  <c r="G807" i="1"/>
  <c r="G805" i="1"/>
  <c r="G799" i="1"/>
  <c r="G798" i="1"/>
  <c r="G787" i="1"/>
  <c r="G782" i="1"/>
  <c r="G780" i="1"/>
  <c r="G770" i="1"/>
  <c r="G769" i="1"/>
  <c r="G768" i="1"/>
  <c r="G767" i="1"/>
  <c r="G764" i="1"/>
  <c r="G763" i="1"/>
  <c r="G760" i="1"/>
  <c r="G759" i="1"/>
  <c r="G755" i="1"/>
  <c r="G748" i="1"/>
  <c r="G747" i="1"/>
  <c r="G746" i="1"/>
  <c r="G742" i="1"/>
  <c r="G737" i="1"/>
  <c r="G738" i="1"/>
  <c r="G739" i="1"/>
  <c r="G740" i="1"/>
  <c r="G736" i="1"/>
  <c r="G719" i="1"/>
  <c r="G718" i="1"/>
  <c r="G716" i="1"/>
  <c r="G715" i="1"/>
  <c r="G713" i="1"/>
  <c r="G712" i="1"/>
  <c r="G708" i="1"/>
  <c r="G694" i="1"/>
  <c r="G687" i="1"/>
  <c r="G685" i="1"/>
  <c r="G671" i="1"/>
  <c r="G670" i="1"/>
  <c r="G668" i="1"/>
  <c r="G663" i="1"/>
  <c r="G657" i="1"/>
  <c r="G605" i="1"/>
  <c r="G595" i="1"/>
  <c r="G591" i="1"/>
  <c r="G586" i="1"/>
  <c r="G585" i="1"/>
  <c r="G584" i="1"/>
  <c r="F725" i="1"/>
  <c r="F721" i="1"/>
  <c r="E725" i="1"/>
  <c r="G725" i="1" s="1"/>
  <c r="E721" i="1"/>
  <c r="I721" i="1" s="1"/>
  <c r="D742" i="1"/>
  <c r="D725" i="1"/>
  <c r="D721" i="1"/>
  <c r="I871" i="1"/>
  <c r="I705" i="1"/>
  <c r="I587" i="1"/>
  <c r="G871" i="1"/>
  <c r="G705" i="1"/>
  <c r="G587" i="1"/>
  <c r="F600" i="1"/>
  <c r="F55" i="1"/>
  <c r="E600" i="1"/>
  <c r="G600" i="1" s="1"/>
  <c r="E55" i="1"/>
  <c r="G55" i="1" s="1"/>
  <c r="D600" i="1"/>
  <c r="D55" i="1"/>
  <c r="Q814" i="1"/>
  <c r="Q729" i="1"/>
  <c r="Q690" i="1"/>
  <c r="Q604" i="1"/>
  <c r="Q580" i="1"/>
  <c r="Q458" i="1"/>
  <c r="Q425" i="1"/>
  <c r="I814" i="1"/>
  <c r="I788" i="1"/>
  <c r="I729" i="1"/>
  <c r="I690" i="1"/>
  <c r="I604" i="1"/>
  <c r="I580" i="1"/>
  <c r="I458" i="1"/>
  <c r="I425" i="1"/>
  <c r="G814" i="1"/>
  <c r="G788" i="1"/>
  <c r="G729" i="1"/>
  <c r="G690" i="1"/>
  <c r="G604" i="1"/>
  <c r="G580" i="1"/>
  <c r="G458" i="1"/>
  <c r="G425" i="1"/>
  <c r="F819" i="1"/>
  <c r="F512" i="1"/>
  <c r="F386" i="1"/>
  <c r="E819" i="1"/>
  <c r="G819" i="1" s="1"/>
  <c r="E512" i="1"/>
  <c r="I512" i="1" s="1"/>
  <c r="E386" i="1"/>
  <c r="G386" i="1" s="1"/>
  <c r="D819" i="1"/>
  <c r="D512" i="1"/>
  <c r="Q684" i="1"/>
  <c r="Q299" i="1"/>
  <c r="Q250" i="1"/>
  <c r="Q186" i="1"/>
  <c r="I684" i="1"/>
  <c r="I299" i="1"/>
  <c r="I250" i="1"/>
  <c r="I186" i="1"/>
  <c r="G684" i="1"/>
  <c r="G299" i="1"/>
  <c r="G250" i="1"/>
  <c r="G186" i="1"/>
  <c r="Q822" i="1"/>
  <c r="Q616" i="1"/>
  <c r="Q324" i="1"/>
  <c r="Q304" i="1"/>
  <c r="Q157" i="1"/>
  <c r="Q42" i="1"/>
  <c r="I822" i="1"/>
  <c r="I629" i="1"/>
  <c r="I616" i="1"/>
  <c r="I324" i="1"/>
  <c r="I304" i="1"/>
  <c r="I157" i="1"/>
  <c r="I42" i="1"/>
  <c r="G822" i="1"/>
  <c r="G629" i="1"/>
  <c r="G616" i="1"/>
  <c r="G324" i="1"/>
  <c r="G304" i="1"/>
  <c r="G264" i="1"/>
  <c r="G157" i="1"/>
  <c r="G42" i="1"/>
  <c r="Q58" i="1"/>
  <c r="I58" i="1"/>
  <c r="G58" i="1"/>
  <c r="Q457" i="1"/>
  <c r="I457" i="1"/>
  <c r="G457" i="1"/>
  <c r="Q578" i="1"/>
  <c r="Q575" i="1"/>
  <c r="Q456" i="1"/>
  <c r="Q365" i="1"/>
  <c r="Q233" i="1"/>
  <c r="Q115" i="1"/>
  <c r="I865" i="1"/>
  <c r="I578" i="1"/>
  <c r="I575" i="1"/>
  <c r="I456" i="1"/>
  <c r="I365" i="1"/>
  <c r="I233" i="1"/>
  <c r="I115" i="1"/>
  <c r="G865" i="1"/>
  <c r="G578" i="1"/>
  <c r="G575" i="1"/>
  <c r="G456" i="1"/>
  <c r="G365" i="1"/>
  <c r="G233" i="1"/>
  <c r="G115" i="1"/>
  <c r="F453" i="1"/>
  <c r="E492" i="1"/>
  <c r="G492" i="1" s="1"/>
  <c r="E453" i="1"/>
  <c r="G453" i="1" s="1"/>
  <c r="D492" i="1"/>
  <c r="D453" i="1"/>
  <c r="Q598" i="1"/>
  <c r="I598" i="1"/>
  <c r="G598" i="1"/>
  <c r="Q727" i="1"/>
  <c r="Q558" i="1"/>
  <c r="I727" i="1"/>
  <c r="I558" i="1"/>
  <c r="G727" i="1"/>
  <c r="G558" i="1"/>
  <c r="Q531" i="1"/>
  <c r="Q405" i="1"/>
  <c r="Q397" i="1"/>
  <c r="I531" i="1"/>
  <c r="I405" i="1"/>
  <c r="I397" i="1"/>
  <c r="G531" i="1"/>
  <c r="G405" i="1"/>
  <c r="G397" i="1"/>
  <c r="Q734" i="1"/>
  <c r="I734" i="1"/>
  <c r="G734" i="1"/>
  <c r="Q328" i="1"/>
  <c r="I328" i="1"/>
  <c r="G328" i="1"/>
  <c r="Q533" i="1"/>
  <c r="I533" i="1"/>
  <c r="G533" i="1"/>
  <c r="Q429" i="1"/>
  <c r="Q232" i="1"/>
  <c r="I429" i="1"/>
  <c r="I232" i="1"/>
  <c r="G429" i="1"/>
  <c r="G232" i="1"/>
  <c r="Q597" i="1"/>
  <c r="I597" i="1"/>
  <c r="G597" i="1"/>
  <c r="I453" i="1" l="1"/>
  <c r="I492" i="1"/>
  <c r="G512" i="1"/>
  <c r="I386" i="1"/>
  <c r="I819" i="1"/>
  <c r="I55" i="1"/>
  <c r="I600" i="1"/>
  <c r="G721" i="1"/>
  <c r="I725" i="1"/>
  <c r="G672" i="1"/>
  <c r="G50" i="1"/>
  <c r="G72" i="1"/>
  <c r="G75" i="1"/>
  <c r="G83" i="1"/>
  <c r="G121" i="1"/>
  <c r="G182" i="1"/>
  <c r="G349" i="1"/>
  <c r="G354" i="1"/>
  <c r="I256" i="1"/>
  <c r="I644" i="1"/>
  <c r="G462" i="1"/>
  <c r="G8" i="1"/>
  <c r="G15" i="1"/>
  <c r="G61" i="1"/>
  <c r="G104" i="1"/>
  <c r="G127" i="1"/>
  <c r="G214" i="1"/>
  <c r="G248" i="1"/>
  <c r="G359" i="1"/>
  <c r="G370" i="1"/>
  <c r="G525" i="1"/>
  <c r="G643" i="1"/>
  <c r="G647" i="1"/>
  <c r="G650" i="1"/>
  <c r="G648" i="1"/>
  <c r="G752" i="1"/>
  <c r="G804" i="1"/>
  <c r="G862" i="1"/>
  <c r="I28" i="1"/>
  <c r="I36" i="1"/>
  <c r="I164" i="1"/>
  <c r="I283" i="1"/>
  <c r="I411" i="1"/>
  <c r="G874" i="1"/>
  <c r="G612" i="1"/>
  <c r="G356" i="1"/>
  <c r="G621" i="1"/>
  <c r="G12" i="1"/>
  <c r="G17" i="1"/>
  <c r="G241" i="1"/>
  <c r="G300" i="1"/>
  <c r="G361" i="1"/>
  <c r="G435" i="1"/>
  <c r="G475" i="1"/>
  <c r="G516" i="1"/>
  <c r="G651" i="1"/>
  <c r="G649" i="1"/>
  <c r="H876" i="1"/>
  <c r="Q875" i="1"/>
  <c r="N875" i="1"/>
  <c r="P875" i="1" s="1"/>
  <c r="O874" i="1"/>
  <c r="Q874" i="1" s="1"/>
  <c r="Q873" i="1"/>
  <c r="N873" i="1"/>
  <c r="P873" i="1" s="1"/>
  <c r="Q872" i="1"/>
  <c r="N872" i="1"/>
  <c r="P872" i="1" s="1"/>
  <c r="O871" i="1"/>
  <c r="Q871" i="1" s="1"/>
  <c r="Q870" i="1"/>
  <c r="N870" i="1"/>
  <c r="P870" i="1" s="1"/>
  <c r="Q869" i="1"/>
  <c r="N869" i="1"/>
  <c r="P869" i="1" s="1"/>
  <c r="O868" i="1"/>
  <c r="Q868" i="1" s="1"/>
  <c r="Q867" i="1"/>
  <c r="N867" i="1"/>
  <c r="P867" i="1" s="1"/>
  <c r="Q866" i="1"/>
  <c r="N866" i="1"/>
  <c r="P866" i="1" s="1"/>
  <c r="O865" i="1"/>
  <c r="Q865" i="1" s="1"/>
  <c r="H864" i="1"/>
  <c r="Q863" i="1"/>
  <c r="N863" i="1"/>
  <c r="P863" i="1" s="1"/>
  <c r="O862" i="1"/>
  <c r="Q862" i="1" s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Q838" i="1"/>
  <c r="N838" i="1"/>
  <c r="P838" i="1" s="1"/>
  <c r="Q837" i="1"/>
  <c r="N837" i="1"/>
  <c r="P837" i="1" s="1"/>
  <c r="Q836" i="1"/>
  <c r="N836" i="1"/>
  <c r="P836" i="1" s="1"/>
  <c r="O835" i="1"/>
  <c r="Q835" i="1" s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Q821" i="1"/>
  <c r="N821" i="1"/>
  <c r="P821" i="1" s="1"/>
  <c r="Q820" i="1"/>
  <c r="N820" i="1"/>
  <c r="P820" i="1" s="1"/>
  <c r="O819" i="1"/>
  <c r="Q819" i="1" s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O804" i="1"/>
  <c r="Q804" i="1" s="1"/>
  <c r="H803" i="1"/>
  <c r="H802" i="1"/>
  <c r="H801" i="1"/>
  <c r="H800" i="1"/>
  <c r="H799" i="1"/>
  <c r="H798" i="1"/>
  <c r="H797" i="1"/>
  <c r="H796" i="1"/>
  <c r="H795" i="1"/>
  <c r="H794" i="1"/>
  <c r="H793" i="1"/>
  <c r="Q792" i="1"/>
  <c r="N792" i="1"/>
  <c r="P792" i="1" s="1"/>
  <c r="Q791" i="1"/>
  <c r="N791" i="1"/>
  <c r="P791" i="1" s="1"/>
  <c r="Q790" i="1"/>
  <c r="N790" i="1"/>
  <c r="P790" i="1" s="1"/>
  <c r="Q789" i="1"/>
  <c r="N789" i="1"/>
  <c r="P789" i="1" s="1"/>
  <c r="O788" i="1"/>
  <c r="Q788" i="1" s="1"/>
  <c r="H787" i="1"/>
  <c r="O785" i="1"/>
  <c r="Q785" i="1" s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1" i="1"/>
  <c r="H750" i="1"/>
  <c r="H749" i="1"/>
  <c r="H748" i="1"/>
  <c r="H747" i="1"/>
  <c r="H746" i="1"/>
  <c r="Q745" i="1"/>
  <c r="N745" i="1"/>
  <c r="P745" i="1" s="1"/>
  <c r="Q744" i="1"/>
  <c r="N744" i="1"/>
  <c r="P744" i="1" s="1"/>
  <c r="Q743" i="1"/>
  <c r="N743" i="1"/>
  <c r="P743" i="1" s="1"/>
  <c r="O742" i="1"/>
  <c r="Q742" i="1" s="1"/>
  <c r="H741" i="1"/>
  <c r="H740" i="1"/>
  <c r="H739" i="1"/>
  <c r="H738" i="1"/>
  <c r="H737" i="1"/>
  <c r="H736" i="1"/>
  <c r="H735" i="1"/>
  <c r="H734" i="1"/>
  <c r="H733" i="1"/>
  <c r="H732" i="1"/>
  <c r="O730" i="1"/>
  <c r="Q730" i="1" s="1"/>
  <c r="H729" i="1"/>
  <c r="H728" i="1"/>
  <c r="H727" i="1"/>
  <c r="O725" i="1"/>
  <c r="Q725" i="1" s="1"/>
  <c r="H724" i="1"/>
  <c r="H723" i="1"/>
  <c r="O721" i="1"/>
  <c r="Q721" i="1" s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O705" i="1"/>
  <c r="Q705" i="1" s="1"/>
  <c r="H704" i="1"/>
  <c r="H703" i="1"/>
  <c r="H702" i="1"/>
  <c r="H701" i="1"/>
  <c r="O699" i="1"/>
  <c r="Q699" i="1" s="1"/>
  <c r="H698" i="1"/>
  <c r="H697" i="1"/>
  <c r="H696" i="1"/>
  <c r="H695" i="1"/>
  <c r="H694" i="1"/>
  <c r="H693" i="1"/>
  <c r="H692" i="1"/>
  <c r="H691" i="1"/>
  <c r="H690" i="1"/>
  <c r="H684" i="1"/>
  <c r="H682" i="1"/>
  <c r="H680" i="1"/>
  <c r="P679" i="1"/>
  <c r="M679" i="1"/>
  <c r="K679" i="1"/>
  <c r="I679" i="1"/>
  <c r="G679" i="1"/>
  <c r="O678" i="1"/>
  <c r="Q678" i="1" s="1"/>
  <c r="O672" i="1"/>
  <c r="Q672" i="1" s="1"/>
  <c r="H667" i="1"/>
  <c r="H666" i="1"/>
  <c r="H665" i="1"/>
  <c r="H662" i="1"/>
  <c r="H658" i="1"/>
  <c r="P655" i="1"/>
  <c r="M655" i="1"/>
  <c r="K655" i="1"/>
  <c r="I655" i="1"/>
  <c r="G655" i="1"/>
  <c r="O654" i="1"/>
  <c r="Q654" i="1" s="1"/>
  <c r="O651" i="1"/>
  <c r="Q651" i="1" s="1"/>
  <c r="O650" i="1"/>
  <c r="Q650" i="1" s="1"/>
  <c r="O649" i="1"/>
  <c r="Q649" i="1" s="1"/>
  <c r="O647" i="1"/>
  <c r="Q647" i="1" s="1"/>
  <c r="O644" i="1"/>
  <c r="Q644" i="1" s="1"/>
  <c r="O643" i="1"/>
  <c r="Q643" i="1" s="1"/>
  <c r="O642" i="1"/>
  <c r="Q642" i="1" s="1"/>
  <c r="H639" i="1"/>
  <c r="P632" i="1"/>
  <c r="M632" i="1"/>
  <c r="K632" i="1"/>
  <c r="I632" i="1"/>
  <c r="G632" i="1"/>
  <c r="P631" i="1"/>
  <c r="M631" i="1"/>
  <c r="K631" i="1"/>
  <c r="I631" i="1"/>
  <c r="G631" i="1"/>
  <c r="P630" i="1"/>
  <c r="M630" i="1"/>
  <c r="K630" i="1"/>
  <c r="I630" i="1"/>
  <c r="G630" i="1"/>
  <c r="O629" i="1"/>
  <c r="Q629" i="1" s="1"/>
  <c r="P622" i="1"/>
  <c r="M622" i="1"/>
  <c r="K622" i="1"/>
  <c r="I622" i="1"/>
  <c r="G622" i="1"/>
  <c r="O621" i="1"/>
  <c r="Q621" i="1" s="1"/>
  <c r="H616" i="1"/>
  <c r="O612" i="1"/>
  <c r="J616" i="1" l="1"/>
  <c r="J639" i="1"/>
  <c r="J658" i="1"/>
  <c r="J662" i="1"/>
  <c r="J665" i="1"/>
  <c r="J666" i="1"/>
  <c r="J667" i="1"/>
  <c r="J680" i="1"/>
  <c r="J682" i="1"/>
  <c r="J684" i="1"/>
  <c r="J690" i="1"/>
  <c r="J691" i="1"/>
  <c r="J692" i="1"/>
  <c r="J693" i="1"/>
  <c r="J694" i="1"/>
  <c r="J695" i="1"/>
  <c r="J696" i="1"/>
  <c r="J697" i="1"/>
  <c r="J698" i="1"/>
  <c r="J701" i="1"/>
  <c r="J702" i="1"/>
  <c r="J703" i="1"/>
  <c r="J704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3" i="1"/>
  <c r="J724" i="1"/>
  <c r="J727" i="1"/>
  <c r="J728" i="1"/>
  <c r="J729" i="1"/>
  <c r="J732" i="1"/>
  <c r="J733" i="1"/>
  <c r="J734" i="1"/>
  <c r="J735" i="1"/>
  <c r="J736" i="1"/>
  <c r="J737" i="1"/>
  <c r="J738" i="1"/>
  <c r="J739" i="1"/>
  <c r="J740" i="1"/>
  <c r="J741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H612" i="1"/>
  <c r="H613" i="1"/>
  <c r="H614" i="1"/>
  <c r="H615" i="1"/>
  <c r="H617" i="1"/>
  <c r="H618" i="1"/>
  <c r="H619" i="1"/>
  <c r="H620" i="1"/>
  <c r="H621" i="1"/>
  <c r="H623" i="1"/>
  <c r="H624" i="1"/>
  <c r="H625" i="1"/>
  <c r="H626" i="1"/>
  <c r="H627" i="1"/>
  <c r="H628" i="1"/>
  <c r="H629" i="1"/>
  <c r="H633" i="1"/>
  <c r="H634" i="1"/>
  <c r="H635" i="1"/>
  <c r="H636" i="1"/>
  <c r="H637" i="1"/>
  <c r="H63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7" i="1"/>
  <c r="J793" i="1"/>
  <c r="J794" i="1"/>
  <c r="J795" i="1"/>
  <c r="J796" i="1"/>
  <c r="J797" i="1"/>
  <c r="J798" i="1"/>
  <c r="J799" i="1"/>
  <c r="J800" i="1"/>
  <c r="J801" i="1"/>
  <c r="J802" i="1"/>
  <c r="J803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6" i="1"/>
  <c r="H657" i="1"/>
  <c r="H659" i="1"/>
  <c r="H660" i="1"/>
  <c r="H661" i="1"/>
  <c r="H663" i="1"/>
  <c r="H664" i="1"/>
  <c r="H668" i="1"/>
  <c r="H669" i="1"/>
  <c r="H670" i="1"/>
  <c r="H671" i="1"/>
  <c r="H672" i="1"/>
  <c r="H673" i="1"/>
  <c r="H674" i="1"/>
  <c r="H675" i="1"/>
  <c r="H676" i="1"/>
  <c r="H677" i="1"/>
  <c r="H678" i="1"/>
  <c r="H681" i="1"/>
  <c r="H683" i="1"/>
  <c r="H685" i="1"/>
  <c r="H686" i="1"/>
  <c r="H687" i="1"/>
  <c r="H688" i="1"/>
  <c r="H689" i="1"/>
  <c r="H699" i="1"/>
  <c r="H705" i="1"/>
  <c r="H721" i="1"/>
  <c r="H725" i="1"/>
  <c r="H730" i="1"/>
  <c r="H742" i="1"/>
  <c r="H752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4" i="1"/>
  <c r="J876" i="1"/>
  <c r="H785" i="1"/>
  <c r="H788" i="1"/>
  <c r="H804" i="1"/>
  <c r="H819" i="1"/>
  <c r="H835" i="1"/>
  <c r="H862" i="1"/>
  <c r="H865" i="1"/>
  <c r="H868" i="1"/>
  <c r="H871" i="1"/>
  <c r="H874" i="1"/>
  <c r="J874" i="1" l="1"/>
  <c r="J871" i="1"/>
  <c r="J868" i="1"/>
  <c r="J865" i="1"/>
  <c r="J862" i="1"/>
  <c r="J835" i="1"/>
  <c r="J819" i="1"/>
  <c r="J804" i="1"/>
  <c r="J788" i="1"/>
  <c r="J785" i="1"/>
  <c r="K876" i="1"/>
  <c r="L876" i="1" s="1"/>
  <c r="K864" i="1"/>
  <c r="L864" i="1" s="1"/>
  <c r="K861" i="1"/>
  <c r="L861" i="1" s="1"/>
  <c r="K860" i="1"/>
  <c r="L860" i="1" s="1"/>
  <c r="K859" i="1"/>
  <c r="L859" i="1" s="1"/>
  <c r="K858" i="1"/>
  <c r="L858" i="1" s="1"/>
  <c r="K857" i="1"/>
  <c r="L857" i="1" s="1"/>
  <c r="K856" i="1"/>
  <c r="L856" i="1" s="1"/>
  <c r="K855" i="1"/>
  <c r="L855" i="1" s="1"/>
  <c r="K854" i="1"/>
  <c r="L854" i="1" s="1"/>
  <c r="K853" i="1"/>
  <c r="L853" i="1" s="1"/>
  <c r="K852" i="1"/>
  <c r="L852" i="1" s="1"/>
  <c r="K851" i="1"/>
  <c r="L851" i="1" s="1"/>
  <c r="K850" i="1"/>
  <c r="L850" i="1" s="1"/>
  <c r="K849" i="1"/>
  <c r="L849" i="1" s="1"/>
  <c r="K848" i="1"/>
  <c r="L848" i="1" s="1"/>
  <c r="K847" i="1"/>
  <c r="L847" i="1" s="1"/>
  <c r="K846" i="1"/>
  <c r="L846" i="1" s="1"/>
  <c r="K845" i="1"/>
  <c r="L845" i="1" s="1"/>
  <c r="K844" i="1"/>
  <c r="L844" i="1" s="1"/>
  <c r="K843" i="1"/>
  <c r="L843" i="1" s="1"/>
  <c r="K842" i="1"/>
  <c r="L842" i="1" s="1"/>
  <c r="K841" i="1"/>
  <c r="L841" i="1" s="1"/>
  <c r="K840" i="1"/>
  <c r="L840" i="1" s="1"/>
  <c r="J752" i="1"/>
  <c r="J742" i="1"/>
  <c r="J730" i="1"/>
  <c r="J725" i="1"/>
  <c r="J721" i="1"/>
  <c r="J705" i="1"/>
  <c r="J699" i="1"/>
  <c r="J689" i="1"/>
  <c r="J688" i="1"/>
  <c r="J687" i="1"/>
  <c r="J686" i="1"/>
  <c r="J685" i="1"/>
  <c r="J683" i="1"/>
  <c r="J681" i="1"/>
  <c r="J678" i="1"/>
  <c r="J677" i="1"/>
  <c r="J676" i="1"/>
  <c r="J675" i="1"/>
  <c r="J674" i="1"/>
  <c r="J673" i="1"/>
  <c r="J672" i="1"/>
  <c r="J671" i="1"/>
  <c r="J670" i="1"/>
  <c r="J669" i="1"/>
  <c r="J668" i="1"/>
  <c r="J664" i="1"/>
  <c r="J663" i="1"/>
  <c r="J661" i="1"/>
  <c r="J660" i="1"/>
  <c r="J659" i="1"/>
  <c r="J657" i="1"/>
  <c r="J656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K839" i="1"/>
  <c r="L839" i="1" s="1"/>
  <c r="K834" i="1"/>
  <c r="L834" i="1" s="1"/>
  <c r="K833" i="1"/>
  <c r="L833" i="1" s="1"/>
  <c r="K832" i="1"/>
  <c r="L832" i="1" s="1"/>
  <c r="K831" i="1"/>
  <c r="L831" i="1" s="1"/>
  <c r="K830" i="1"/>
  <c r="L830" i="1" s="1"/>
  <c r="K829" i="1"/>
  <c r="L829" i="1" s="1"/>
  <c r="K828" i="1"/>
  <c r="L828" i="1" s="1"/>
  <c r="K827" i="1"/>
  <c r="L827" i="1" s="1"/>
  <c r="K826" i="1"/>
  <c r="L826" i="1" s="1"/>
  <c r="K825" i="1"/>
  <c r="L825" i="1" s="1"/>
  <c r="K824" i="1"/>
  <c r="L824" i="1" s="1"/>
  <c r="K823" i="1"/>
  <c r="L823" i="1" s="1"/>
  <c r="K822" i="1"/>
  <c r="L822" i="1" s="1"/>
  <c r="K818" i="1"/>
  <c r="L818" i="1" s="1"/>
  <c r="K817" i="1"/>
  <c r="L817" i="1" s="1"/>
  <c r="K816" i="1"/>
  <c r="L816" i="1" s="1"/>
  <c r="K815" i="1"/>
  <c r="L815" i="1" s="1"/>
  <c r="K814" i="1"/>
  <c r="L814" i="1" s="1"/>
  <c r="K813" i="1"/>
  <c r="L813" i="1" s="1"/>
  <c r="K812" i="1"/>
  <c r="L812" i="1" s="1"/>
  <c r="K811" i="1"/>
  <c r="L811" i="1" s="1"/>
  <c r="K810" i="1"/>
  <c r="L810" i="1" s="1"/>
  <c r="K809" i="1"/>
  <c r="L809" i="1" s="1"/>
  <c r="K808" i="1"/>
  <c r="L808" i="1" s="1"/>
  <c r="K807" i="1"/>
  <c r="L807" i="1" s="1"/>
  <c r="K806" i="1"/>
  <c r="L806" i="1" s="1"/>
  <c r="K805" i="1"/>
  <c r="L805" i="1" s="1"/>
  <c r="K803" i="1"/>
  <c r="L803" i="1" s="1"/>
  <c r="K802" i="1"/>
  <c r="L802" i="1" s="1"/>
  <c r="K801" i="1"/>
  <c r="L801" i="1" s="1"/>
  <c r="K800" i="1"/>
  <c r="L800" i="1" s="1"/>
  <c r="K799" i="1"/>
  <c r="L799" i="1" s="1"/>
  <c r="K798" i="1"/>
  <c r="L798" i="1" s="1"/>
  <c r="K797" i="1"/>
  <c r="L797" i="1" s="1"/>
  <c r="K796" i="1"/>
  <c r="L796" i="1" s="1"/>
  <c r="K795" i="1"/>
  <c r="L795" i="1" s="1"/>
  <c r="K794" i="1"/>
  <c r="L794" i="1" s="1"/>
  <c r="K793" i="1"/>
  <c r="L793" i="1" s="1"/>
  <c r="K787" i="1"/>
  <c r="L787" i="1" s="1"/>
  <c r="K784" i="1"/>
  <c r="L784" i="1" s="1"/>
  <c r="K783" i="1"/>
  <c r="L783" i="1" s="1"/>
  <c r="K782" i="1"/>
  <c r="L782" i="1" s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L771" i="1" s="1"/>
  <c r="K770" i="1"/>
  <c r="L770" i="1" s="1"/>
  <c r="K769" i="1"/>
  <c r="L769" i="1" s="1"/>
  <c r="J638" i="1"/>
  <c r="J637" i="1"/>
  <c r="J636" i="1"/>
  <c r="J635" i="1"/>
  <c r="J634" i="1"/>
  <c r="J633" i="1"/>
  <c r="J629" i="1"/>
  <c r="J628" i="1"/>
  <c r="J627" i="1"/>
  <c r="J626" i="1"/>
  <c r="J625" i="1"/>
  <c r="J624" i="1"/>
  <c r="J623" i="1"/>
  <c r="J621" i="1"/>
  <c r="J620" i="1"/>
  <c r="J619" i="1"/>
  <c r="J618" i="1"/>
  <c r="J617" i="1"/>
  <c r="J615" i="1"/>
  <c r="J614" i="1"/>
  <c r="J613" i="1"/>
  <c r="J612" i="1"/>
  <c r="K768" i="1"/>
  <c r="L768" i="1" s="1"/>
  <c r="K767" i="1"/>
  <c r="L767" i="1" s="1"/>
  <c r="K766" i="1"/>
  <c r="L766" i="1" s="1"/>
  <c r="K765" i="1"/>
  <c r="L765" i="1" s="1"/>
  <c r="K764" i="1"/>
  <c r="L764" i="1" s="1"/>
  <c r="K763" i="1"/>
  <c r="L763" i="1" s="1"/>
  <c r="K762" i="1"/>
  <c r="L762" i="1" s="1"/>
  <c r="K761" i="1"/>
  <c r="L761" i="1" s="1"/>
  <c r="K760" i="1"/>
  <c r="L760" i="1" s="1"/>
  <c r="K759" i="1"/>
  <c r="L759" i="1" s="1"/>
  <c r="K758" i="1"/>
  <c r="L758" i="1" s="1"/>
  <c r="K757" i="1"/>
  <c r="L757" i="1" s="1"/>
  <c r="K756" i="1"/>
  <c r="L756" i="1" s="1"/>
  <c r="K755" i="1"/>
  <c r="L755" i="1" s="1"/>
  <c r="K754" i="1"/>
  <c r="L754" i="1" s="1"/>
  <c r="K753" i="1"/>
  <c r="L753" i="1" s="1"/>
  <c r="K751" i="1"/>
  <c r="L751" i="1" s="1"/>
  <c r="K750" i="1"/>
  <c r="L750" i="1" s="1"/>
  <c r="K749" i="1"/>
  <c r="L749" i="1" s="1"/>
  <c r="K748" i="1"/>
  <c r="L748" i="1" s="1"/>
  <c r="K747" i="1"/>
  <c r="L747" i="1" s="1"/>
  <c r="K746" i="1"/>
  <c r="L746" i="1" s="1"/>
  <c r="K741" i="1"/>
  <c r="L741" i="1" s="1"/>
  <c r="K740" i="1"/>
  <c r="L740" i="1" s="1"/>
  <c r="K739" i="1"/>
  <c r="L739" i="1" s="1"/>
  <c r="K738" i="1"/>
  <c r="L738" i="1" s="1"/>
  <c r="K737" i="1"/>
  <c r="L737" i="1" s="1"/>
  <c r="K736" i="1"/>
  <c r="L736" i="1" s="1"/>
  <c r="K735" i="1"/>
  <c r="L735" i="1" s="1"/>
  <c r="K734" i="1"/>
  <c r="L734" i="1" s="1"/>
  <c r="K733" i="1"/>
  <c r="L733" i="1" s="1"/>
  <c r="K732" i="1"/>
  <c r="L732" i="1" s="1"/>
  <c r="K729" i="1"/>
  <c r="L729" i="1" s="1"/>
  <c r="K728" i="1"/>
  <c r="L728" i="1" s="1"/>
  <c r="K727" i="1"/>
  <c r="L727" i="1" s="1"/>
  <c r="K724" i="1"/>
  <c r="L724" i="1" s="1"/>
  <c r="K723" i="1"/>
  <c r="L723" i="1" s="1"/>
  <c r="K720" i="1"/>
  <c r="L720" i="1" s="1"/>
  <c r="K719" i="1"/>
  <c r="L719" i="1" s="1"/>
  <c r="K718" i="1"/>
  <c r="L718" i="1" s="1"/>
  <c r="K717" i="1"/>
  <c r="L717" i="1" s="1"/>
  <c r="K716" i="1"/>
  <c r="L716" i="1" s="1"/>
  <c r="K715" i="1"/>
  <c r="L715" i="1" s="1"/>
  <c r="K714" i="1"/>
  <c r="L714" i="1" s="1"/>
  <c r="K713" i="1"/>
  <c r="L713" i="1" s="1"/>
  <c r="K712" i="1"/>
  <c r="L712" i="1" s="1"/>
  <c r="K711" i="1"/>
  <c r="L711" i="1" s="1"/>
  <c r="K710" i="1"/>
  <c r="L710" i="1" s="1"/>
  <c r="K709" i="1"/>
  <c r="L709" i="1" s="1"/>
  <c r="K708" i="1"/>
  <c r="L708" i="1" s="1"/>
  <c r="K707" i="1"/>
  <c r="L707" i="1" s="1"/>
  <c r="K704" i="1"/>
  <c r="L704" i="1" s="1"/>
  <c r="K703" i="1"/>
  <c r="L703" i="1" s="1"/>
  <c r="K702" i="1"/>
  <c r="L702" i="1" s="1"/>
  <c r="K701" i="1"/>
  <c r="L701" i="1" s="1"/>
  <c r="K698" i="1"/>
  <c r="L698" i="1" s="1"/>
  <c r="K697" i="1"/>
  <c r="L697" i="1" s="1"/>
  <c r="K696" i="1"/>
  <c r="L696" i="1" s="1"/>
  <c r="K695" i="1"/>
  <c r="L695" i="1" s="1"/>
  <c r="K694" i="1"/>
  <c r="L694" i="1" s="1"/>
  <c r="K693" i="1"/>
  <c r="L693" i="1" s="1"/>
  <c r="K692" i="1"/>
  <c r="L692" i="1" s="1"/>
  <c r="K691" i="1"/>
  <c r="L691" i="1" s="1"/>
  <c r="K690" i="1"/>
  <c r="L690" i="1" s="1"/>
  <c r="K684" i="1"/>
  <c r="L684" i="1" s="1"/>
  <c r="K682" i="1"/>
  <c r="L682" i="1" s="1"/>
  <c r="K680" i="1"/>
  <c r="L680" i="1" s="1"/>
  <c r="K667" i="1"/>
  <c r="L667" i="1" s="1"/>
  <c r="K666" i="1"/>
  <c r="L666" i="1" s="1"/>
  <c r="K665" i="1"/>
  <c r="L665" i="1" s="1"/>
  <c r="K662" i="1"/>
  <c r="L662" i="1" s="1"/>
  <c r="K658" i="1"/>
  <c r="L658" i="1" s="1"/>
  <c r="K639" i="1"/>
  <c r="L639" i="1" s="1"/>
  <c r="K616" i="1"/>
  <c r="L616" i="1" s="1"/>
  <c r="M616" i="1" l="1"/>
  <c r="N616" i="1" s="1"/>
  <c r="P616" i="1" s="1"/>
  <c r="M639" i="1"/>
  <c r="N639" i="1" s="1"/>
  <c r="P639" i="1" s="1"/>
  <c r="M658" i="1"/>
  <c r="N658" i="1" s="1"/>
  <c r="P658" i="1" s="1"/>
  <c r="M662" i="1"/>
  <c r="N662" i="1" s="1"/>
  <c r="P662" i="1" s="1"/>
  <c r="M665" i="1"/>
  <c r="N665" i="1" s="1"/>
  <c r="P665" i="1" s="1"/>
  <c r="M666" i="1"/>
  <c r="N666" i="1" s="1"/>
  <c r="P666" i="1" s="1"/>
  <c r="M667" i="1"/>
  <c r="N667" i="1" s="1"/>
  <c r="P667" i="1" s="1"/>
  <c r="M680" i="1"/>
  <c r="N680" i="1" s="1"/>
  <c r="P680" i="1" s="1"/>
  <c r="M682" i="1"/>
  <c r="N682" i="1" s="1"/>
  <c r="P682" i="1" s="1"/>
  <c r="M684" i="1"/>
  <c r="N684" i="1" s="1"/>
  <c r="P684" i="1" s="1"/>
  <c r="M690" i="1"/>
  <c r="N690" i="1" s="1"/>
  <c r="P690" i="1" s="1"/>
  <c r="M691" i="1"/>
  <c r="N691" i="1" s="1"/>
  <c r="P691" i="1" s="1"/>
  <c r="M692" i="1"/>
  <c r="N692" i="1" s="1"/>
  <c r="P692" i="1" s="1"/>
  <c r="M693" i="1"/>
  <c r="N693" i="1" s="1"/>
  <c r="P693" i="1" s="1"/>
  <c r="M694" i="1"/>
  <c r="N694" i="1" s="1"/>
  <c r="P694" i="1" s="1"/>
  <c r="M695" i="1"/>
  <c r="N695" i="1" s="1"/>
  <c r="P695" i="1" s="1"/>
  <c r="M696" i="1"/>
  <c r="N696" i="1" s="1"/>
  <c r="P696" i="1" s="1"/>
  <c r="M697" i="1"/>
  <c r="N697" i="1" s="1"/>
  <c r="P697" i="1" s="1"/>
  <c r="M698" i="1"/>
  <c r="N698" i="1" s="1"/>
  <c r="P698" i="1" s="1"/>
  <c r="M701" i="1"/>
  <c r="N701" i="1" s="1"/>
  <c r="P701" i="1" s="1"/>
  <c r="M702" i="1"/>
  <c r="N702" i="1" s="1"/>
  <c r="P702" i="1" s="1"/>
  <c r="M703" i="1"/>
  <c r="N703" i="1" s="1"/>
  <c r="P703" i="1" s="1"/>
  <c r="M704" i="1"/>
  <c r="N704" i="1" s="1"/>
  <c r="P704" i="1" s="1"/>
  <c r="M707" i="1"/>
  <c r="N707" i="1" s="1"/>
  <c r="P707" i="1" s="1"/>
  <c r="M708" i="1"/>
  <c r="N708" i="1" s="1"/>
  <c r="P708" i="1" s="1"/>
  <c r="M709" i="1"/>
  <c r="N709" i="1" s="1"/>
  <c r="P709" i="1" s="1"/>
  <c r="M710" i="1"/>
  <c r="N710" i="1" s="1"/>
  <c r="P710" i="1" s="1"/>
  <c r="M711" i="1"/>
  <c r="N711" i="1" s="1"/>
  <c r="P711" i="1" s="1"/>
  <c r="M712" i="1"/>
  <c r="N712" i="1" s="1"/>
  <c r="P712" i="1" s="1"/>
  <c r="M713" i="1"/>
  <c r="N713" i="1" s="1"/>
  <c r="P713" i="1" s="1"/>
  <c r="M714" i="1"/>
  <c r="N714" i="1" s="1"/>
  <c r="P714" i="1" s="1"/>
  <c r="M715" i="1"/>
  <c r="N715" i="1" s="1"/>
  <c r="P715" i="1" s="1"/>
  <c r="M716" i="1"/>
  <c r="N716" i="1" s="1"/>
  <c r="P716" i="1" s="1"/>
  <c r="M717" i="1"/>
  <c r="N717" i="1" s="1"/>
  <c r="P717" i="1" s="1"/>
  <c r="M718" i="1"/>
  <c r="N718" i="1" s="1"/>
  <c r="P718" i="1" s="1"/>
  <c r="M719" i="1"/>
  <c r="N719" i="1" s="1"/>
  <c r="P719" i="1" s="1"/>
  <c r="M720" i="1"/>
  <c r="N720" i="1" s="1"/>
  <c r="P720" i="1" s="1"/>
  <c r="M723" i="1"/>
  <c r="N723" i="1" s="1"/>
  <c r="P723" i="1" s="1"/>
  <c r="M724" i="1"/>
  <c r="N724" i="1" s="1"/>
  <c r="P724" i="1" s="1"/>
  <c r="M727" i="1"/>
  <c r="N727" i="1" s="1"/>
  <c r="P727" i="1" s="1"/>
  <c r="M728" i="1"/>
  <c r="N728" i="1" s="1"/>
  <c r="P728" i="1" s="1"/>
  <c r="M729" i="1"/>
  <c r="N729" i="1" s="1"/>
  <c r="P729" i="1" s="1"/>
  <c r="M732" i="1"/>
  <c r="N732" i="1" s="1"/>
  <c r="P732" i="1" s="1"/>
  <c r="M733" i="1"/>
  <c r="N733" i="1" s="1"/>
  <c r="P733" i="1" s="1"/>
  <c r="M734" i="1"/>
  <c r="N734" i="1" s="1"/>
  <c r="P734" i="1" s="1"/>
  <c r="M735" i="1"/>
  <c r="N735" i="1" s="1"/>
  <c r="P735" i="1" s="1"/>
  <c r="M736" i="1"/>
  <c r="N736" i="1" s="1"/>
  <c r="P736" i="1" s="1"/>
  <c r="M737" i="1"/>
  <c r="N737" i="1" s="1"/>
  <c r="P737" i="1" s="1"/>
  <c r="M738" i="1"/>
  <c r="N738" i="1" s="1"/>
  <c r="P738" i="1" s="1"/>
  <c r="M739" i="1"/>
  <c r="N739" i="1" s="1"/>
  <c r="P739" i="1" s="1"/>
  <c r="M740" i="1"/>
  <c r="N740" i="1" s="1"/>
  <c r="P740" i="1" s="1"/>
  <c r="M741" i="1"/>
  <c r="N741" i="1" s="1"/>
  <c r="P741" i="1" s="1"/>
  <c r="M746" i="1"/>
  <c r="N746" i="1" s="1"/>
  <c r="P746" i="1" s="1"/>
  <c r="M747" i="1"/>
  <c r="N747" i="1" s="1"/>
  <c r="P747" i="1" s="1"/>
  <c r="M748" i="1"/>
  <c r="N748" i="1" s="1"/>
  <c r="P748" i="1" s="1"/>
  <c r="M749" i="1"/>
  <c r="N749" i="1" s="1"/>
  <c r="P749" i="1" s="1"/>
  <c r="M750" i="1"/>
  <c r="N750" i="1" s="1"/>
  <c r="P750" i="1" s="1"/>
  <c r="M751" i="1"/>
  <c r="N751" i="1" s="1"/>
  <c r="P751" i="1" s="1"/>
  <c r="M753" i="1"/>
  <c r="N753" i="1" s="1"/>
  <c r="P753" i="1" s="1"/>
  <c r="M754" i="1"/>
  <c r="N754" i="1" s="1"/>
  <c r="P754" i="1" s="1"/>
  <c r="M755" i="1"/>
  <c r="N755" i="1" s="1"/>
  <c r="P755" i="1" s="1"/>
  <c r="M756" i="1"/>
  <c r="N756" i="1" s="1"/>
  <c r="P756" i="1" s="1"/>
  <c r="M757" i="1"/>
  <c r="N757" i="1" s="1"/>
  <c r="P757" i="1" s="1"/>
  <c r="M758" i="1"/>
  <c r="N758" i="1" s="1"/>
  <c r="P758" i="1" s="1"/>
  <c r="M759" i="1"/>
  <c r="N759" i="1" s="1"/>
  <c r="P759" i="1" s="1"/>
  <c r="M760" i="1"/>
  <c r="N760" i="1" s="1"/>
  <c r="P760" i="1" s="1"/>
  <c r="M761" i="1"/>
  <c r="N761" i="1" s="1"/>
  <c r="P761" i="1" s="1"/>
  <c r="M762" i="1"/>
  <c r="N762" i="1" s="1"/>
  <c r="P762" i="1" s="1"/>
  <c r="M763" i="1"/>
  <c r="N763" i="1" s="1"/>
  <c r="P763" i="1" s="1"/>
  <c r="M764" i="1"/>
  <c r="N764" i="1" s="1"/>
  <c r="P764" i="1" s="1"/>
  <c r="M765" i="1"/>
  <c r="N765" i="1" s="1"/>
  <c r="P765" i="1" s="1"/>
  <c r="M766" i="1"/>
  <c r="N766" i="1" s="1"/>
  <c r="P766" i="1" s="1"/>
  <c r="M767" i="1"/>
  <c r="N767" i="1" s="1"/>
  <c r="P767" i="1" s="1"/>
  <c r="M768" i="1"/>
  <c r="N768" i="1" s="1"/>
  <c r="P768" i="1" s="1"/>
  <c r="K612" i="1"/>
  <c r="L612" i="1" s="1"/>
  <c r="K613" i="1"/>
  <c r="L613" i="1" s="1"/>
  <c r="K614" i="1"/>
  <c r="L614" i="1" s="1"/>
  <c r="K615" i="1"/>
  <c r="L615" i="1" s="1"/>
  <c r="K617" i="1"/>
  <c r="L617" i="1" s="1"/>
  <c r="K618" i="1"/>
  <c r="L618" i="1" s="1"/>
  <c r="K619" i="1"/>
  <c r="L619" i="1" s="1"/>
  <c r="K620" i="1"/>
  <c r="L620" i="1" s="1"/>
  <c r="K621" i="1"/>
  <c r="L621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M769" i="1"/>
  <c r="N769" i="1" s="1"/>
  <c r="P769" i="1" s="1"/>
  <c r="M770" i="1"/>
  <c r="N770" i="1" s="1"/>
  <c r="P770" i="1" s="1"/>
  <c r="M771" i="1"/>
  <c r="N771" i="1" s="1"/>
  <c r="P771" i="1" s="1"/>
  <c r="M772" i="1"/>
  <c r="N772" i="1" s="1"/>
  <c r="P772" i="1" s="1"/>
  <c r="M773" i="1"/>
  <c r="N773" i="1" s="1"/>
  <c r="P773" i="1" s="1"/>
  <c r="M774" i="1"/>
  <c r="N774" i="1" s="1"/>
  <c r="P774" i="1" s="1"/>
  <c r="M775" i="1"/>
  <c r="N775" i="1" s="1"/>
  <c r="P775" i="1" s="1"/>
  <c r="M776" i="1"/>
  <c r="N776" i="1" s="1"/>
  <c r="P776" i="1" s="1"/>
  <c r="M777" i="1"/>
  <c r="N777" i="1" s="1"/>
  <c r="P777" i="1" s="1"/>
  <c r="M778" i="1"/>
  <c r="N778" i="1" s="1"/>
  <c r="P778" i="1" s="1"/>
  <c r="M779" i="1"/>
  <c r="N779" i="1" s="1"/>
  <c r="P779" i="1" s="1"/>
  <c r="M780" i="1"/>
  <c r="N780" i="1" s="1"/>
  <c r="P780" i="1" s="1"/>
  <c r="M781" i="1"/>
  <c r="N781" i="1" s="1"/>
  <c r="P781" i="1" s="1"/>
  <c r="M782" i="1"/>
  <c r="N782" i="1" s="1"/>
  <c r="P782" i="1" s="1"/>
  <c r="M783" i="1"/>
  <c r="N783" i="1" s="1"/>
  <c r="P783" i="1" s="1"/>
  <c r="M784" i="1"/>
  <c r="N784" i="1" s="1"/>
  <c r="P784" i="1" s="1"/>
  <c r="M787" i="1"/>
  <c r="N787" i="1" s="1"/>
  <c r="P787" i="1" s="1"/>
  <c r="M793" i="1"/>
  <c r="N793" i="1" s="1"/>
  <c r="P793" i="1" s="1"/>
  <c r="M794" i="1"/>
  <c r="N794" i="1" s="1"/>
  <c r="P794" i="1" s="1"/>
  <c r="M795" i="1"/>
  <c r="N795" i="1" s="1"/>
  <c r="P795" i="1" s="1"/>
  <c r="M796" i="1"/>
  <c r="N796" i="1" s="1"/>
  <c r="P796" i="1" s="1"/>
  <c r="M797" i="1"/>
  <c r="N797" i="1" s="1"/>
  <c r="P797" i="1" s="1"/>
  <c r="M798" i="1"/>
  <c r="N798" i="1" s="1"/>
  <c r="P798" i="1" s="1"/>
  <c r="M799" i="1"/>
  <c r="N799" i="1" s="1"/>
  <c r="P799" i="1" s="1"/>
  <c r="M800" i="1"/>
  <c r="N800" i="1" s="1"/>
  <c r="P800" i="1" s="1"/>
  <c r="M801" i="1"/>
  <c r="N801" i="1" s="1"/>
  <c r="P801" i="1" s="1"/>
  <c r="M802" i="1"/>
  <c r="N802" i="1" s="1"/>
  <c r="P802" i="1" s="1"/>
  <c r="M803" i="1"/>
  <c r="N803" i="1" s="1"/>
  <c r="P803" i="1" s="1"/>
  <c r="M805" i="1"/>
  <c r="N805" i="1" s="1"/>
  <c r="P805" i="1" s="1"/>
  <c r="M806" i="1"/>
  <c r="N806" i="1" s="1"/>
  <c r="P806" i="1" s="1"/>
  <c r="M807" i="1"/>
  <c r="N807" i="1" s="1"/>
  <c r="P807" i="1" s="1"/>
  <c r="M808" i="1"/>
  <c r="N808" i="1" s="1"/>
  <c r="P808" i="1" s="1"/>
  <c r="M809" i="1"/>
  <c r="N809" i="1" s="1"/>
  <c r="P809" i="1" s="1"/>
  <c r="M810" i="1"/>
  <c r="N810" i="1" s="1"/>
  <c r="P810" i="1" s="1"/>
  <c r="M811" i="1"/>
  <c r="N811" i="1" s="1"/>
  <c r="P811" i="1" s="1"/>
  <c r="M812" i="1"/>
  <c r="N812" i="1" s="1"/>
  <c r="P812" i="1" s="1"/>
  <c r="M813" i="1"/>
  <c r="N813" i="1" s="1"/>
  <c r="P813" i="1" s="1"/>
  <c r="M814" i="1"/>
  <c r="N814" i="1" s="1"/>
  <c r="P814" i="1" s="1"/>
  <c r="M815" i="1"/>
  <c r="N815" i="1" s="1"/>
  <c r="P815" i="1" s="1"/>
  <c r="M816" i="1"/>
  <c r="N816" i="1" s="1"/>
  <c r="P816" i="1" s="1"/>
  <c r="M817" i="1"/>
  <c r="N817" i="1" s="1"/>
  <c r="P817" i="1" s="1"/>
  <c r="M818" i="1"/>
  <c r="N818" i="1" s="1"/>
  <c r="P818" i="1" s="1"/>
  <c r="M822" i="1"/>
  <c r="N822" i="1" s="1"/>
  <c r="P822" i="1" s="1"/>
  <c r="M823" i="1"/>
  <c r="N823" i="1" s="1"/>
  <c r="P823" i="1" s="1"/>
  <c r="M824" i="1"/>
  <c r="N824" i="1" s="1"/>
  <c r="P824" i="1" s="1"/>
  <c r="M825" i="1"/>
  <c r="N825" i="1" s="1"/>
  <c r="P825" i="1" s="1"/>
  <c r="M826" i="1"/>
  <c r="N826" i="1" s="1"/>
  <c r="P826" i="1" s="1"/>
  <c r="M827" i="1"/>
  <c r="N827" i="1" s="1"/>
  <c r="P827" i="1" s="1"/>
  <c r="M828" i="1"/>
  <c r="N828" i="1" s="1"/>
  <c r="P828" i="1" s="1"/>
  <c r="M829" i="1"/>
  <c r="N829" i="1" s="1"/>
  <c r="P829" i="1" s="1"/>
  <c r="M830" i="1"/>
  <c r="N830" i="1" s="1"/>
  <c r="P830" i="1" s="1"/>
  <c r="M831" i="1"/>
  <c r="N831" i="1" s="1"/>
  <c r="P831" i="1" s="1"/>
  <c r="M832" i="1"/>
  <c r="N832" i="1" s="1"/>
  <c r="P832" i="1" s="1"/>
  <c r="M833" i="1"/>
  <c r="N833" i="1" s="1"/>
  <c r="P833" i="1" s="1"/>
  <c r="M834" i="1"/>
  <c r="N834" i="1" s="1"/>
  <c r="P834" i="1" s="1"/>
  <c r="M839" i="1"/>
  <c r="N839" i="1" s="1"/>
  <c r="P8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6" i="1"/>
  <c r="L656" i="1" s="1"/>
  <c r="K657" i="1"/>
  <c r="L657" i="1" s="1"/>
  <c r="K659" i="1"/>
  <c r="L659" i="1" s="1"/>
  <c r="K660" i="1"/>
  <c r="L660" i="1" s="1"/>
  <c r="K661" i="1"/>
  <c r="L661" i="1" s="1"/>
  <c r="K663" i="1"/>
  <c r="L663" i="1" s="1"/>
  <c r="K664" i="1"/>
  <c r="L664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81" i="1"/>
  <c r="L681" i="1" s="1"/>
  <c r="K683" i="1"/>
  <c r="L683" i="1" s="1"/>
  <c r="K685" i="1"/>
  <c r="L685" i="1" s="1"/>
  <c r="K686" i="1"/>
  <c r="L686" i="1" s="1"/>
  <c r="K687" i="1"/>
  <c r="L687" i="1" s="1"/>
  <c r="K688" i="1"/>
  <c r="L688" i="1" s="1"/>
  <c r="K689" i="1"/>
  <c r="L689" i="1" s="1"/>
  <c r="K699" i="1"/>
  <c r="L699" i="1" s="1"/>
  <c r="K705" i="1"/>
  <c r="L705" i="1" s="1"/>
  <c r="K721" i="1"/>
  <c r="L721" i="1" s="1"/>
  <c r="K725" i="1"/>
  <c r="L725" i="1" s="1"/>
  <c r="K730" i="1"/>
  <c r="L730" i="1" s="1"/>
  <c r="K742" i="1"/>
  <c r="L742" i="1" s="1"/>
  <c r="K752" i="1"/>
  <c r="L752" i="1" s="1"/>
  <c r="M840" i="1"/>
  <c r="N840" i="1" s="1"/>
  <c r="P840" i="1" s="1"/>
  <c r="M841" i="1"/>
  <c r="N841" i="1" s="1"/>
  <c r="P841" i="1" s="1"/>
  <c r="M842" i="1"/>
  <c r="N842" i="1" s="1"/>
  <c r="P842" i="1" s="1"/>
  <c r="M843" i="1"/>
  <c r="N843" i="1" s="1"/>
  <c r="P843" i="1" s="1"/>
  <c r="M844" i="1"/>
  <c r="N844" i="1" s="1"/>
  <c r="P844" i="1" s="1"/>
  <c r="M845" i="1"/>
  <c r="N845" i="1" s="1"/>
  <c r="P845" i="1" s="1"/>
  <c r="M846" i="1"/>
  <c r="N846" i="1" s="1"/>
  <c r="P846" i="1" s="1"/>
  <c r="M847" i="1"/>
  <c r="N847" i="1" s="1"/>
  <c r="P847" i="1" s="1"/>
  <c r="M848" i="1"/>
  <c r="N848" i="1" s="1"/>
  <c r="P848" i="1" s="1"/>
  <c r="M849" i="1"/>
  <c r="N849" i="1" s="1"/>
  <c r="P849" i="1" s="1"/>
  <c r="M850" i="1"/>
  <c r="N850" i="1" s="1"/>
  <c r="P850" i="1" s="1"/>
  <c r="M851" i="1"/>
  <c r="N851" i="1" s="1"/>
  <c r="P851" i="1" s="1"/>
  <c r="M852" i="1"/>
  <c r="N852" i="1" s="1"/>
  <c r="P852" i="1" s="1"/>
  <c r="M853" i="1"/>
  <c r="N853" i="1" s="1"/>
  <c r="P853" i="1" s="1"/>
  <c r="M854" i="1"/>
  <c r="N854" i="1" s="1"/>
  <c r="P854" i="1" s="1"/>
  <c r="M855" i="1"/>
  <c r="N855" i="1" s="1"/>
  <c r="P855" i="1" s="1"/>
  <c r="M856" i="1"/>
  <c r="N856" i="1" s="1"/>
  <c r="P856" i="1" s="1"/>
  <c r="M857" i="1"/>
  <c r="N857" i="1" s="1"/>
  <c r="P857" i="1" s="1"/>
  <c r="M858" i="1"/>
  <c r="N858" i="1" s="1"/>
  <c r="P858" i="1" s="1"/>
  <c r="M859" i="1"/>
  <c r="N859" i="1" s="1"/>
  <c r="P859" i="1" s="1"/>
  <c r="M860" i="1"/>
  <c r="N860" i="1" s="1"/>
  <c r="P860" i="1" s="1"/>
  <c r="M861" i="1"/>
  <c r="N861" i="1" s="1"/>
  <c r="P861" i="1" s="1"/>
  <c r="M864" i="1"/>
  <c r="N864" i="1" s="1"/>
  <c r="P864" i="1" s="1"/>
  <c r="M876" i="1"/>
  <c r="N876" i="1" s="1"/>
  <c r="P876" i="1" s="1"/>
  <c r="K785" i="1"/>
  <c r="L785" i="1" s="1"/>
  <c r="K788" i="1"/>
  <c r="L788" i="1" s="1"/>
  <c r="K804" i="1"/>
  <c r="L804" i="1" s="1"/>
  <c r="K819" i="1"/>
  <c r="L819" i="1" s="1"/>
  <c r="K835" i="1"/>
  <c r="L835" i="1" s="1"/>
  <c r="K862" i="1"/>
  <c r="L862" i="1" s="1"/>
  <c r="K865" i="1"/>
  <c r="L865" i="1" s="1"/>
  <c r="K868" i="1"/>
  <c r="L868" i="1" s="1"/>
  <c r="K871" i="1"/>
  <c r="L871" i="1" s="1"/>
  <c r="K874" i="1"/>
  <c r="L874" i="1" s="1"/>
  <c r="M874" i="1" l="1"/>
  <c r="N874" i="1" s="1"/>
  <c r="P874" i="1" s="1"/>
  <c r="M871" i="1"/>
  <c r="N871" i="1" s="1"/>
  <c r="P871" i="1" s="1"/>
  <c r="M868" i="1"/>
  <c r="N868" i="1" s="1"/>
  <c r="P868" i="1" s="1"/>
  <c r="M865" i="1"/>
  <c r="N865" i="1" s="1"/>
  <c r="P865" i="1" s="1"/>
  <c r="M862" i="1"/>
  <c r="N862" i="1" s="1"/>
  <c r="P862" i="1" s="1"/>
  <c r="M835" i="1"/>
  <c r="N835" i="1" s="1"/>
  <c r="P835" i="1" s="1"/>
  <c r="M819" i="1"/>
  <c r="N819" i="1" s="1"/>
  <c r="P819" i="1" s="1"/>
  <c r="M804" i="1"/>
  <c r="N804" i="1" s="1"/>
  <c r="P804" i="1" s="1"/>
  <c r="M788" i="1"/>
  <c r="N788" i="1" s="1"/>
  <c r="P788" i="1" s="1"/>
  <c r="M785" i="1"/>
  <c r="N785" i="1" s="1"/>
  <c r="P785" i="1" s="1"/>
  <c r="M752" i="1"/>
  <c r="N752" i="1" s="1"/>
  <c r="P752" i="1" s="1"/>
  <c r="M742" i="1"/>
  <c r="N742" i="1" s="1"/>
  <c r="P742" i="1" s="1"/>
  <c r="M730" i="1"/>
  <c r="N730" i="1" s="1"/>
  <c r="P730" i="1" s="1"/>
  <c r="M725" i="1"/>
  <c r="N725" i="1" s="1"/>
  <c r="P725" i="1" s="1"/>
  <c r="M721" i="1"/>
  <c r="N721" i="1" s="1"/>
  <c r="P721" i="1" s="1"/>
  <c r="M705" i="1"/>
  <c r="N705" i="1" s="1"/>
  <c r="P705" i="1" s="1"/>
  <c r="M699" i="1"/>
  <c r="N699" i="1" s="1"/>
  <c r="P699" i="1" s="1"/>
  <c r="M689" i="1"/>
  <c r="N689" i="1" s="1"/>
  <c r="P689" i="1" s="1"/>
  <c r="M688" i="1"/>
  <c r="N688" i="1" s="1"/>
  <c r="P688" i="1" s="1"/>
  <c r="M687" i="1"/>
  <c r="N687" i="1" s="1"/>
  <c r="P687" i="1" s="1"/>
  <c r="M686" i="1"/>
  <c r="N686" i="1" s="1"/>
  <c r="P686" i="1" s="1"/>
  <c r="M685" i="1"/>
  <c r="N685" i="1" s="1"/>
  <c r="P685" i="1" s="1"/>
  <c r="M683" i="1"/>
  <c r="N683" i="1" s="1"/>
  <c r="P683" i="1" s="1"/>
  <c r="M681" i="1"/>
  <c r="N681" i="1" s="1"/>
  <c r="P681" i="1" s="1"/>
  <c r="M678" i="1"/>
  <c r="N678" i="1" s="1"/>
  <c r="P678" i="1" s="1"/>
  <c r="M677" i="1"/>
  <c r="N677" i="1" s="1"/>
  <c r="P677" i="1" s="1"/>
  <c r="M676" i="1"/>
  <c r="N676" i="1" s="1"/>
  <c r="P676" i="1" s="1"/>
  <c r="M675" i="1"/>
  <c r="N675" i="1" s="1"/>
  <c r="P675" i="1" s="1"/>
  <c r="M674" i="1"/>
  <c r="N674" i="1" s="1"/>
  <c r="P674" i="1" s="1"/>
  <c r="M673" i="1"/>
  <c r="N673" i="1" s="1"/>
  <c r="P673" i="1" s="1"/>
  <c r="M672" i="1"/>
  <c r="N672" i="1" s="1"/>
  <c r="P672" i="1" s="1"/>
  <c r="M671" i="1"/>
  <c r="N671" i="1" s="1"/>
  <c r="P671" i="1" s="1"/>
  <c r="M670" i="1"/>
  <c r="N670" i="1" s="1"/>
  <c r="P670" i="1" s="1"/>
  <c r="M669" i="1"/>
  <c r="N669" i="1" s="1"/>
  <c r="P669" i="1" s="1"/>
  <c r="M668" i="1"/>
  <c r="N668" i="1" s="1"/>
  <c r="P668" i="1" s="1"/>
  <c r="M664" i="1"/>
  <c r="N664" i="1" s="1"/>
  <c r="P664" i="1" s="1"/>
  <c r="M663" i="1"/>
  <c r="N663" i="1" s="1"/>
  <c r="P663" i="1" s="1"/>
  <c r="M661" i="1"/>
  <c r="N661" i="1" s="1"/>
  <c r="P661" i="1" s="1"/>
  <c r="M660" i="1"/>
  <c r="N660" i="1" s="1"/>
  <c r="P660" i="1" s="1"/>
  <c r="M659" i="1"/>
  <c r="N659" i="1" s="1"/>
  <c r="P659" i="1" s="1"/>
  <c r="M657" i="1"/>
  <c r="N657" i="1" s="1"/>
  <c r="P657" i="1" s="1"/>
  <c r="M656" i="1"/>
  <c r="N656" i="1" s="1"/>
  <c r="P656" i="1" s="1"/>
  <c r="M654" i="1"/>
  <c r="N654" i="1" s="1"/>
  <c r="P654" i="1" s="1"/>
  <c r="M653" i="1"/>
  <c r="N653" i="1" s="1"/>
  <c r="P653" i="1" s="1"/>
  <c r="M652" i="1"/>
  <c r="N652" i="1" s="1"/>
  <c r="P652" i="1" s="1"/>
  <c r="M651" i="1"/>
  <c r="N651" i="1" s="1"/>
  <c r="P651" i="1" s="1"/>
  <c r="M650" i="1"/>
  <c r="N650" i="1" s="1"/>
  <c r="P650" i="1" s="1"/>
  <c r="M649" i="1"/>
  <c r="N649" i="1" s="1"/>
  <c r="P649" i="1" s="1"/>
  <c r="M648" i="1"/>
  <c r="N648" i="1" s="1"/>
  <c r="P648" i="1" s="1"/>
  <c r="M647" i="1"/>
  <c r="N647" i="1" s="1"/>
  <c r="P647" i="1" s="1"/>
  <c r="M646" i="1"/>
  <c r="N646" i="1" s="1"/>
  <c r="P646" i="1" s="1"/>
  <c r="M645" i="1"/>
  <c r="N645" i="1" s="1"/>
  <c r="P645" i="1" s="1"/>
  <c r="M644" i="1"/>
  <c r="N644" i="1" s="1"/>
  <c r="P644" i="1" s="1"/>
  <c r="M643" i="1"/>
  <c r="N643" i="1" s="1"/>
  <c r="P643" i="1" s="1"/>
  <c r="M642" i="1"/>
  <c r="N642" i="1" s="1"/>
  <c r="P642" i="1" s="1"/>
  <c r="M641" i="1"/>
  <c r="N641" i="1" s="1"/>
  <c r="P641" i="1" s="1"/>
  <c r="M640" i="1"/>
  <c r="N640" i="1" s="1"/>
  <c r="P640" i="1" s="1"/>
  <c r="M638" i="1"/>
  <c r="N638" i="1" s="1"/>
  <c r="P638" i="1" s="1"/>
  <c r="M637" i="1"/>
  <c r="N637" i="1" s="1"/>
  <c r="P637" i="1" s="1"/>
  <c r="M636" i="1"/>
  <c r="N636" i="1" s="1"/>
  <c r="P636" i="1" s="1"/>
  <c r="M635" i="1"/>
  <c r="N635" i="1" s="1"/>
  <c r="P635" i="1" s="1"/>
  <c r="M634" i="1"/>
  <c r="N634" i="1" s="1"/>
  <c r="P634" i="1" s="1"/>
  <c r="M633" i="1"/>
  <c r="N633" i="1" s="1"/>
  <c r="P633" i="1" s="1"/>
  <c r="M629" i="1"/>
  <c r="N629" i="1" s="1"/>
  <c r="P629" i="1" s="1"/>
  <c r="M628" i="1"/>
  <c r="N628" i="1" s="1"/>
  <c r="P628" i="1" s="1"/>
  <c r="M627" i="1"/>
  <c r="N627" i="1" s="1"/>
  <c r="P627" i="1" s="1"/>
  <c r="M626" i="1"/>
  <c r="N626" i="1" s="1"/>
  <c r="P626" i="1" s="1"/>
  <c r="M625" i="1"/>
  <c r="N625" i="1" s="1"/>
  <c r="P625" i="1" s="1"/>
  <c r="M624" i="1"/>
  <c r="N624" i="1" s="1"/>
  <c r="P624" i="1" s="1"/>
  <c r="M623" i="1"/>
  <c r="N623" i="1" s="1"/>
  <c r="P623" i="1" s="1"/>
  <c r="M621" i="1"/>
  <c r="N621" i="1" s="1"/>
  <c r="P621" i="1" s="1"/>
  <c r="M620" i="1"/>
  <c r="N620" i="1" s="1"/>
  <c r="P620" i="1" s="1"/>
  <c r="M619" i="1"/>
  <c r="N619" i="1" s="1"/>
  <c r="P619" i="1" s="1"/>
  <c r="M618" i="1"/>
  <c r="N618" i="1" s="1"/>
  <c r="P618" i="1" s="1"/>
  <c r="M617" i="1"/>
  <c r="N617" i="1" s="1"/>
  <c r="P617" i="1" s="1"/>
  <c r="M615" i="1"/>
  <c r="N615" i="1" s="1"/>
  <c r="P615" i="1" s="1"/>
  <c r="M614" i="1"/>
  <c r="N614" i="1" s="1"/>
  <c r="P614" i="1" s="1"/>
  <c r="M613" i="1"/>
  <c r="N613" i="1" s="1"/>
  <c r="P613" i="1" s="1"/>
  <c r="M612" i="1"/>
  <c r="N612" i="1" s="1"/>
  <c r="P612" i="1" s="1"/>
  <c r="H607" i="1" l="1"/>
  <c r="H602" i="1"/>
  <c r="M601" i="1"/>
  <c r="K601" i="1"/>
  <c r="I601" i="1"/>
  <c r="G601" i="1"/>
  <c r="O600" i="1"/>
  <c r="Q600" i="1" s="1"/>
  <c r="H599" i="1"/>
  <c r="H598" i="1"/>
  <c r="H597" i="1"/>
  <c r="H596" i="1"/>
  <c r="H595" i="1"/>
  <c r="H594" i="1"/>
  <c r="H593" i="1"/>
  <c r="H592" i="1"/>
  <c r="H591" i="1"/>
  <c r="H590" i="1"/>
  <c r="M589" i="1"/>
  <c r="K589" i="1"/>
  <c r="I589" i="1"/>
  <c r="G589" i="1"/>
  <c r="M588" i="1"/>
  <c r="K588" i="1"/>
  <c r="I588" i="1"/>
  <c r="G588" i="1"/>
  <c r="O587" i="1"/>
  <c r="Q587" i="1" s="1"/>
  <c r="H586" i="1"/>
  <c r="H585" i="1"/>
  <c r="H584" i="1"/>
  <c r="H583" i="1"/>
  <c r="H582" i="1"/>
  <c r="H581" i="1"/>
  <c r="H580" i="1"/>
  <c r="H579" i="1"/>
  <c r="H578" i="1"/>
  <c r="M577" i="1"/>
  <c r="K577" i="1"/>
  <c r="I577" i="1"/>
  <c r="G577" i="1"/>
  <c r="O576" i="1"/>
  <c r="Q576" i="1" s="1"/>
  <c r="H575" i="1"/>
  <c r="M574" i="1"/>
  <c r="K574" i="1"/>
  <c r="I574" i="1"/>
  <c r="G574" i="1"/>
  <c r="M573" i="1"/>
  <c r="K573" i="1"/>
  <c r="I573" i="1"/>
  <c r="G573" i="1"/>
  <c r="M572" i="1"/>
  <c r="K572" i="1"/>
  <c r="I572" i="1"/>
  <c r="G572" i="1"/>
  <c r="M571" i="1"/>
  <c r="K571" i="1"/>
  <c r="I571" i="1"/>
  <c r="G571" i="1"/>
  <c r="M570" i="1"/>
  <c r="K570" i="1"/>
  <c r="I570" i="1"/>
  <c r="G570" i="1"/>
  <c r="O569" i="1"/>
  <c r="Q569" i="1" s="1"/>
  <c r="H568" i="1"/>
  <c r="H567" i="1"/>
  <c r="H566" i="1"/>
  <c r="M565" i="1"/>
  <c r="K565" i="1"/>
  <c r="I565" i="1"/>
  <c r="G565" i="1"/>
  <c r="M564" i="1"/>
  <c r="K564" i="1"/>
  <c r="I564" i="1"/>
  <c r="G564" i="1"/>
  <c r="M563" i="1"/>
  <c r="K563" i="1"/>
  <c r="I563" i="1"/>
  <c r="G563" i="1"/>
  <c r="M562" i="1"/>
  <c r="K562" i="1"/>
  <c r="I562" i="1"/>
  <c r="G562" i="1"/>
  <c r="O561" i="1"/>
  <c r="Q561" i="1" s="1"/>
  <c r="H560" i="1"/>
  <c r="H559" i="1"/>
  <c r="H558" i="1"/>
  <c r="H557" i="1"/>
  <c r="O555" i="1"/>
  <c r="Q555" i="1" s="1"/>
  <c r="O553" i="1"/>
  <c r="Q553" i="1" s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M526" i="1"/>
  <c r="K526" i="1"/>
  <c r="I526" i="1"/>
  <c r="G526" i="1"/>
  <c r="O525" i="1"/>
  <c r="Q525" i="1" s="1"/>
  <c r="H524" i="1"/>
  <c r="H523" i="1"/>
  <c r="H522" i="1"/>
  <c r="O516" i="1"/>
  <c r="Q516" i="1" s="1"/>
  <c r="M515" i="1"/>
  <c r="K515" i="1"/>
  <c r="I515" i="1"/>
  <c r="G515" i="1"/>
  <c r="M514" i="1"/>
  <c r="K514" i="1"/>
  <c r="I514" i="1"/>
  <c r="G514" i="1"/>
  <c r="M513" i="1"/>
  <c r="K513" i="1"/>
  <c r="I513" i="1"/>
  <c r="G513" i="1"/>
  <c r="O512" i="1"/>
  <c r="Q512" i="1" s="1"/>
  <c r="H511" i="1"/>
  <c r="H510" i="1"/>
  <c r="H509" i="1"/>
  <c r="M508" i="1"/>
  <c r="K508" i="1"/>
  <c r="I508" i="1"/>
  <c r="G508" i="1"/>
  <c r="M507" i="1"/>
  <c r="K507" i="1"/>
  <c r="I507" i="1"/>
  <c r="G507" i="1"/>
  <c r="O506" i="1"/>
  <c r="Q506" i="1" s="1"/>
  <c r="H505" i="1"/>
  <c r="H504" i="1"/>
  <c r="H503" i="1"/>
  <c r="H502" i="1"/>
  <c r="H501" i="1"/>
  <c r="H500" i="1"/>
  <c r="H499" i="1"/>
  <c r="H498" i="1"/>
  <c r="H497" i="1"/>
  <c r="H496" i="1"/>
  <c r="H495" i="1"/>
  <c r="G493" i="1"/>
  <c r="H493" i="1" s="1"/>
  <c r="O492" i="1"/>
  <c r="Q492" i="1" s="1"/>
  <c r="H491" i="1"/>
  <c r="H490" i="1"/>
  <c r="H489" i="1"/>
  <c r="H488" i="1"/>
  <c r="H487" i="1"/>
  <c r="H486" i="1"/>
  <c r="H485" i="1"/>
  <c r="H484" i="1"/>
  <c r="H483" i="1"/>
  <c r="H482" i="1"/>
  <c r="H481" i="1"/>
  <c r="M480" i="1"/>
  <c r="K480" i="1"/>
  <c r="I480" i="1"/>
  <c r="G480" i="1"/>
  <c r="M479" i="1"/>
  <c r="K479" i="1"/>
  <c r="I479" i="1"/>
  <c r="G479" i="1"/>
  <c r="M478" i="1"/>
  <c r="K478" i="1"/>
  <c r="I478" i="1"/>
  <c r="G478" i="1"/>
  <c r="M477" i="1"/>
  <c r="K477" i="1"/>
  <c r="I477" i="1"/>
  <c r="G477" i="1"/>
  <c r="M476" i="1"/>
  <c r="K476" i="1"/>
  <c r="I476" i="1"/>
  <c r="G476" i="1"/>
  <c r="O475" i="1"/>
  <c r="Q475" i="1" s="1"/>
  <c r="H474" i="1"/>
  <c r="O473" i="1"/>
  <c r="Q473" i="1" s="1"/>
  <c r="H473" i="1"/>
  <c r="M472" i="1"/>
  <c r="K472" i="1"/>
  <c r="I472" i="1"/>
  <c r="G472" i="1"/>
  <c r="M471" i="1"/>
  <c r="K471" i="1"/>
  <c r="I471" i="1"/>
  <c r="G471" i="1"/>
  <c r="O470" i="1"/>
  <c r="Q470" i="1" s="1"/>
  <c r="O465" i="1"/>
  <c r="Q465" i="1" s="1"/>
  <c r="Q463" i="1"/>
  <c r="G463" i="1"/>
  <c r="H463" i="1" s="1"/>
  <c r="O462" i="1"/>
  <c r="Q462" i="1" s="1"/>
  <c r="O455" i="1"/>
  <c r="Q455" i="1" s="1"/>
  <c r="Q454" i="1"/>
  <c r="G454" i="1"/>
  <c r="H454" i="1" s="1"/>
  <c r="O453" i="1"/>
  <c r="Q453" i="1" s="1"/>
  <c r="O446" i="1"/>
  <c r="Q446" i="1" s="1"/>
  <c r="F446" i="1"/>
  <c r="E446" i="1"/>
  <c r="Q445" i="1"/>
  <c r="G445" i="1"/>
  <c r="H445" i="1" s="1"/>
  <c r="Q444" i="1"/>
  <c r="G444" i="1"/>
  <c r="H444" i="1" s="1"/>
  <c r="Q443" i="1"/>
  <c r="G443" i="1"/>
  <c r="H443" i="1" s="1"/>
  <c r="Q442" i="1"/>
  <c r="G442" i="1"/>
  <c r="H442" i="1" s="1"/>
  <c r="Q441" i="1"/>
  <c r="G441" i="1"/>
  <c r="H441" i="1" s="1"/>
  <c r="O440" i="1"/>
  <c r="Q440" i="1" s="1"/>
  <c r="Q436" i="1"/>
  <c r="G436" i="1"/>
  <c r="H436" i="1" s="1"/>
  <c r="Q416" i="1"/>
  <c r="G416" i="1"/>
  <c r="H416" i="1" s="1"/>
  <c r="O415" i="1"/>
  <c r="Q415" i="1" s="1"/>
  <c r="Q412" i="1"/>
  <c r="G412" i="1"/>
  <c r="H412" i="1" s="1"/>
  <c r="O411" i="1"/>
  <c r="Q411" i="1" s="1"/>
  <c r="Q394" i="1"/>
  <c r="G394" i="1"/>
  <c r="H394" i="1" s="1"/>
  <c r="O393" i="1"/>
  <c r="Q393" i="1" s="1"/>
  <c r="Q387" i="1"/>
  <c r="G387" i="1"/>
  <c r="H387" i="1" s="1"/>
  <c r="O386" i="1"/>
  <c r="Q386" i="1" s="1"/>
  <c r="Q373" i="1"/>
  <c r="G373" i="1"/>
  <c r="H373" i="1" s="1"/>
  <c r="Q372" i="1"/>
  <c r="G372" i="1"/>
  <c r="H372" i="1" s="1"/>
  <c r="Q371" i="1"/>
  <c r="G371" i="1"/>
  <c r="H371" i="1" s="1"/>
  <c r="O370" i="1"/>
  <c r="Q370" i="1" s="1"/>
  <c r="Q362" i="1"/>
  <c r="G362" i="1"/>
  <c r="H362" i="1" s="1"/>
  <c r="O361" i="1"/>
  <c r="Q361" i="1" s="1"/>
  <c r="Q360" i="1"/>
  <c r="G360" i="1"/>
  <c r="H360" i="1" s="1"/>
  <c r="O359" i="1"/>
  <c r="Q359" i="1" s="1"/>
  <c r="Q357" i="1"/>
  <c r="G357" i="1"/>
  <c r="H357" i="1" s="1"/>
  <c r="O356" i="1"/>
  <c r="Q356" i="1" s="1"/>
  <c r="Q355" i="1"/>
  <c r="G355" i="1"/>
  <c r="H355" i="1" s="1"/>
  <c r="O354" i="1"/>
  <c r="Q354" i="1" s="1"/>
  <c r="Q350" i="1"/>
  <c r="G350" i="1"/>
  <c r="H350" i="1" s="1"/>
  <c r="O349" i="1"/>
  <c r="Q349" i="1" s="1"/>
  <c r="I350" i="1" l="1"/>
  <c r="J350" i="1" s="1"/>
  <c r="I355" i="1"/>
  <c r="J355" i="1" s="1"/>
  <c r="I357" i="1"/>
  <c r="J357" i="1" s="1"/>
  <c r="I360" i="1"/>
  <c r="J360" i="1" s="1"/>
  <c r="I362" i="1"/>
  <c r="J362" i="1" s="1"/>
  <c r="I371" i="1"/>
  <c r="J371" i="1" s="1"/>
  <c r="I372" i="1"/>
  <c r="J372" i="1" s="1"/>
  <c r="I373" i="1"/>
  <c r="J373" i="1" s="1"/>
  <c r="I387" i="1"/>
  <c r="J387" i="1" s="1"/>
  <c r="I394" i="1"/>
  <c r="J394" i="1" s="1"/>
  <c r="I412" i="1"/>
  <c r="J412" i="1" s="1"/>
  <c r="I416" i="1"/>
  <c r="J416" i="1" s="1"/>
  <c r="J436" i="1"/>
  <c r="I441" i="1"/>
  <c r="J441" i="1" s="1"/>
  <c r="I442" i="1"/>
  <c r="J442" i="1" s="1"/>
  <c r="I443" i="1"/>
  <c r="J443" i="1" s="1"/>
  <c r="I444" i="1"/>
  <c r="J444" i="1" s="1"/>
  <c r="I445" i="1"/>
  <c r="J445" i="1" s="1"/>
  <c r="I454" i="1"/>
  <c r="J454" i="1" s="1"/>
  <c r="I463" i="1"/>
  <c r="J463" i="1" s="1"/>
  <c r="J473" i="1"/>
  <c r="J474" i="1"/>
  <c r="J481" i="1"/>
  <c r="J482" i="1"/>
  <c r="J483" i="1"/>
  <c r="J484" i="1"/>
  <c r="J485" i="1"/>
  <c r="J486" i="1"/>
  <c r="J487" i="1"/>
  <c r="J488" i="1"/>
  <c r="J489" i="1"/>
  <c r="J490" i="1"/>
  <c r="J491" i="1"/>
  <c r="I493" i="1"/>
  <c r="J493" i="1" s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1" i="1"/>
  <c r="H352" i="1"/>
  <c r="H353" i="1"/>
  <c r="H354" i="1"/>
  <c r="H356" i="1"/>
  <c r="H358" i="1"/>
  <c r="H359" i="1"/>
  <c r="H361" i="1"/>
  <c r="H363" i="1"/>
  <c r="H364" i="1"/>
  <c r="H365" i="1"/>
  <c r="H366" i="1"/>
  <c r="H367" i="1"/>
  <c r="H368" i="1"/>
  <c r="H369" i="1"/>
  <c r="H370" i="1"/>
  <c r="J495" i="1"/>
  <c r="J496" i="1"/>
  <c r="J497" i="1"/>
  <c r="J498" i="1"/>
  <c r="J499" i="1"/>
  <c r="J500" i="1"/>
  <c r="J501" i="1"/>
  <c r="J502" i="1"/>
  <c r="J503" i="1"/>
  <c r="J504" i="1"/>
  <c r="J505" i="1"/>
  <c r="J509" i="1"/>
  <c r="J510" i="1"/>
  <c r="J511" i="1"/>
  <c r="J522" i="1"/>
  <c r="J523" i="1"/>
  <c r="J524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7" i="1"/>
  <c r="J558" i="1"/>
  <c r="J559" i="1"/>
  <c r="J560" i="1"/>
  <c r="J566" i="1"/>
  <c r="J567" i="1"/>
  <c r="J568" i="1"/>
  <c r="J575" i="1"/>
  <c r="J578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J386" i="1" s="1"/>
  <c r="H388" i="1"/>
  <c r="H389" i="1"/>
  <c r="H390" i="1"/>
  <c r="H391" i="1"/>
  <c r="H392" i="1"/>
  <c r="H393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3" i="1"/>
  <c r="H414" i="1"/>
  <c r="H415" i="1"/>
  <c r="H417" i="1"/>
  <c r="H418" i="1"/>
  <c r="H419" i="1"/>
  <c r="H420" i="1"/>
  <c r="H421" i="1"/>
  <c r="H422" i="1"/>
  <c r="H423" i="1"/>
  <c r="H424" i="1"/>
  <c r="H425" i="1"/>
  <c r="J425" i="1" s="1"/>
  <c r="H426" i="1"/>
  <c r="H427" i="1"/>
  <c r="H428" i="1"/>
  <c r="H429" i="1"/>
  <c r="H430" i="1"/>
  <c r="H431" i="1"/>
  <c r="H432" i="1"/>
  <c r="H433" i="1"/>
  <c r="H434" i="1"/>
  <c r="H435" i="1"/>
  <c r="H437" i="1"/>
  <c r="H438" i="1"/>
  <c r="H439" i="1"/>
  <c r="H440" i="1"/>
  <c r="G446" i="1"/>
  <c r="H446" i="1" s="1"/>
  <c r="H447" i="1"/>
  <c r="H448" i="1"/>
  <c r="H449" i="1"/>
  <c r="H450" i="1"/>
  <c r="H451" i="1"/>
  <c r="H452" i="1"/>
  <c r="H453" i="1"/>
  <c r="H455" i="1"/>
  <c r="H456" i="1"/>
  <c r="H457" i="1"/>
  <c r="H458" i="1"/>
  <c r="J458" i="1" s="1"/>
  <c r="H459" i="1"/>
  <c r="H460" i="1"/>
  <c r="H461" i="1"/>
  <c r="H462" i="1"/>
  <c r="H464" i="1"/>
  <c r="H465" i="1"/>
  <c r="H468" i="1"/>
  <c r="H469" i="1"/>
  <c r="H470" i="1"/>
  <c r="H475" i="1"/>
  <c r="H492" i="1"/>
  <c r="H494" i="1"/>
  <c r="J579" i="1"/>
  <c r="J580" i="1"/>
  <c r="J581" i="1"/>
  <c r="J582" i="1"/>
  <c r="J583" i="1"/>
  <c r="J584" i="1"/>
  <c r="J585" i="1"/>
  <c r="J586" i="1"/>
  <c r="J590" i="1"/>
  <c r="J591" i="1"/>
  <c r="J592" i="1"/>
  <c r="J593" i="1"/>
  <c r="J594" i="1"/>
  <c r="J595" i="1"/>
  <c r="J596" i="1"/>
  <c r="J597" i="1"/>
  <c r="J598" i="1"/>
  <c r="J599" i="1"/>
  <c r="J602" i="1"/>
  <c r="J607" i="1"/>
  <c r="H506" i="1"/>
  <c r="H512" i="1"/>
  <c r="H516" i="1"/>
  <c r="H525" i="1"/>
  <c r="H553" i="1"/>
  <c r="H555" i="1"/>
  <c r="H561" i="1"/>
  <c r="H569" i="1"/>
  <c r="H576" i="1"/>
  <c r="H587" i="1"/>
  <c r="H600" i="1"/>
  <c r="H603" i="1"/>
  <c r="H604" i="1"/>
  <c r="H605" i="1"/>
  <c r="H606" i="1"/>
  <c r="H608" i="1"/>
  <c r="H609" i="1"/>
  <c r="H610" i="1"/>
  <c r="H611" i="1"/>
  <c r="J611" i="1" l="1"/>
  <c r="J610" i="1"/>
  <c r="J609" i="1"/>
  <c r="J608" i="1"/>
  <c r="J606" i="1"/>
  <c r="J605" i="1"/>
  <c r="J604" i="1"/>
  <c r="J603" i="1"/>
  <c r="J600" i="1"/>
  <c r="J587" i="1"/>
  <c r="J576" i="1"/>
  <c r="J569" i="1"/>
  <c r="J561" i="1"/>
  <c r="J555" i="1"/>
  <c r="J553" i="1"/>
  <c r="J525" i="1"/>
  <c r="J516" i="1"/>
  <c r="J512" i="1"/>
  <c r="J506" i="1"/>
  <c r="K607" i="1"/>
  <c r="L607" i="1" s="1"/>
  <c r="K602" i="1"/>
  <c r="L602" i="1" s="1"/>
  <c r="K599" i="1"/>
  <c r="L599" i="1" s="1"/>
  <c r="K598" i="1"/>
  <c r="L598" i="1" s="1"/>
  <c r="K597" i="1"/>
  <c r="L597" i="1" s="1"/>
  <c r="K596" i="1"/>
  <c r="L596" i="1" s="1"/>
  <c r="K595" i="1"/>
  <c r="L595" i="1" s="1"/>
  <c r="K594" i="1"/>
  <c r="L594" i="1" s="1"/>
  <c r="K593" i="1"/>
  <c r="L593" i="1" s="1"/>
  <c r="K592" i="1"/>
  <c r="L592" i="1" s="1"/>
  <c r="K591" i="1"/>
  <c r="L591" i="1" s="1"/>
  <c r="K590" i="1"/>
  <c r="L590" i="1" s="1"/>
  <c r="K586" i="1"/>
  <c r="L586" i="1" s="1"/>
  <c r="K585" i="1"/>
  <c r="L585" i="1" s="1"/>
  <c r="K584" i="1"/>
  <c r="L584" i="1" s="1"/>
  <c r="K583" i="1"/>
  <c r="L583" i="1" s="1"/>
  <c r="K582" i="1"/>
  <c r="L582" i="1" s="1"/>
  <c r="K581" i="1"/>
  <c r="L581" i="1" s="1"/>
  <c r="K580" i="1"/>
  <c r="L580" i="1" s="1"/>
  <c r="K579" i="1"/>
  <c r="L579" i="1" s="1"/>
  <c r="J494" i="1"/>
  <c r="J492" i="1"/>
  <c r="J475" i="1"/>
  <c r="J470" i="1"/>
  <c r="J469" i="1"/>
  <c r="J468" i="1"/>
  <c r="J465" i="1"/>
  <c r="J464" i="1"/>
  <c r="J462" i="1"/>
  <c r="J461" i="1"/>
  <c r="J460" i="1"/>
  <c r="J459" i="1"/>
  <c r="J457" i="1"/>
  <c r="J456" i="1"/>
  <c r="J455" i="1"/>
  <c r="J453" i="1"/>
  <c r="J452" i="1"/>
  <c r="J451" i="1"/>
  <c r="J450" i="1"/>
  <c r="J449" i="1"/>
  <c r="J448" i="1"/>
  <c r="J447" i="1"/>
  <c r="I446" i="1"/>
  <c r="J446" i="1" s="1"/>
  <c r="J440" i="1"/>
  <c r="J439" i="1"/>
  <c r="J438" i="1"/>
  <c r="J437" i="1"/>
  <c r="J435" i="1"/>
  <c r="J434" i="1"/>
  <c r="J433" i="1"/>
  <c r="J432" i="1"/>
  <c r="J431" i="1"/>
  <c r="J430" i="1"/>
  <c r="J429" i="1"/>
  <c r="J428" i="1"/>
  <c r="J427" i="1"/>
  <c r="J426" i="1"/>
  <c r="J424" i="1"/>
  <c r="J423" i="1"/>
  <c r="J422" i="1"/>
  <c r="J421" i="1"/>
  <c r="J420" i="1"/>
  <c r="J419" i="1"/>
  <c r="J418" i="1"/>
  <c r="J417" i="1"/>
  <c r="J415" i="1"/>
  <c r="J414" i="1"/>
  <c r="J413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3" i="1"/>
  <c r="J392" i="1"/>
  <c r="J391" i="1"/>
  <c r="J390" i="1"/>
  <c r="J389" i="1"/>
  <c r="J388" i="1"/>
  <c r="J385" i="1"/>
  <c r="J384" i="1"/>
  <c r="J383" i="1"/>
  <c r="J382" i="1"/>
  <c r="K382" i="1" s="1"/>
  <c r="J381" i="1"/>
  <c r="J380" i="1"/>
  <c r="J379" i="1"/>
  <c r="J378" i="1"/>
  <c r="J377" i="1"/>
  <c r="J376" i="1"/>
  <c r="J375" i="1"/>
  <c r="J374" i="1"/>
  <c r="K578" i="1"/>
  <c r="L578" i="1" s="1"/>
  <c r="K575" i="1"/>
  <c r="L575" i="1" s="1"/>
  <c r="K568" i="1"/>
  <c r="L568" i="1" s="1"/>
  <c r="K567" i="1"/>
  <c r="L567" i="1" s="1"/>
  <c r="K566" i="1"/>
  <c r="L566" i="1" s="1"/>
  <c r="K560" i="1"/>
  <c r="L560" i="1" s="1"/>
  <c r="K559" i="1"/>
  <c r="L559" i="1" s="1"/>
  <c r="K558" i="1"/>
  <c r="L558" i="1" s="1"/>
  <c r="K557" i="1"/>
  <c r="L557" i="1" s="1"/>
  <c r="K552" i="1"/>
  <c r="L552" i="1" s="1"/>
  <c r="K551" i="1"/>
  <c r="L551" i="1" s="1"/>
  <c r="K550" i="1"/>
  <c r="L5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L528" i="1" s="1"/>
  <c r="K527" i="1"/>
  <c r="L527" i="1" s="1"/>
  <c r="K524" i="1"/>
  <c r="L524" i="1" s="1"/>
  <c r="K523" i="1"/>
  <c r="L523" i="1" s="1"/>
  <c r="K522" i="1"/>
  <c r="L522" i="1" s="1"/>
  <c r="K511" i="1"/>
  <c r="L511" i="1" s="1"/>
  <c r="K510" i="1"/>
  <c r="L510" i="1" s="1"/>
  <c r="K509" i="1"/>
  <c r="L509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J370" i="1"/>
  <c r="J369" i="1"/>
  <c r="J368" i="1"/>
  <c r="J367" i="1"/>
  <c r="J366" i="1"/>
  <c r="J365" i="1"/>
  <c r="J364" i="1"/>
  <c r="J363" i="1"/>
  <c r="J361" i="1"/>
  <c r="J359" i="1"/>
  <c r="J358" i="1"/>
  <c r="J356" i="1"/>
  <c r="J354" i="1"/>
  <c r="J353" i="1"/>
  <c r="J352" i="1"/>
  <c r="J351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K493" i="1"/>
  <c r="L493" i="1" s="1"/>
  <c r="M493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74" i="1"/>
  <c r="L474" i="1" s="1"/>
  <c r="K473" i="1"/>
  <c r="L473" i="1" s="1"/>
  <c r="K463" i="1"/>
  <c r="L463" i="1" s="1"/>
  <c r="K454" i="1"/>
  <c r="L454" i="1" s="1"/>
  <c r="K445" i="1"/>
  <c r="L445" i="1" s="1"/>
  <c r="K444" i="1"/>
  <c r="L444" i="1" s="1"/>
  <c r="K443" i="1"/>
  <c r="L443" i="1" s="1"/>
  <c r="K442" i="1"/>
  <c r="L442" i="1" s="1"/>
  <c r="K441" i="1"/>
  <c r="L441" i="1" s="1"/>
  <c r="K436" i="1"/>
  <c r="L436" i="1" s="1"/>
  <c r="K416" i="1"/>
  <c r="L416" i="1" s="1"/>
  <c r="K412" i="1"/>
  <c r="L412" i="1" s="1"/>
  <c r="K394" i="1"/>
  <c r="L394" i="1" s="1"/>
  <c r="K387" i="1"/>
  <c r="L387" i="1" s="1"/>
  <c r="K373" i="1"/>
  <c r="L373" i="1" s="1"/>
  <c r="K372" i="1"/>
  <c r="L372" i="1" s="1"/>
  <c r="K371" i="1"/>
  <c r="L371" i="1" s="1"/>
  <c r="K362" i="1"/>
  <c r="L362" i="1" s="1"/>
  <c r="K360" i="1"/>
  <c r="L360" i="1" s="1"/>
  <c r="K357" i="1"/>
  <c r="L357" i="1" s="1"/>
  <c r="K355" i="1"/>
  <c r="L355" i="1" s="1"/>
  <c r="K350" i="1"/>
  <c r="L350" i="1" s="1"/>
  <c r="M350" i="1" l="1"/>
  <c r="N350" i="1" s="1"/>
  <c r="P350" i="1" s="1"/>
  <c r="M355" i="1"/>
  <c r="N355" i="1" s="1"/>
  <c r="P355" i="1" s="1"/>
  <c r="M357" i="1"/>
  <c r="N357" i="1" s="1"/>
  <c r="P357" i="1" s="1"/>
  <c r="M360" i="1"/>
  <c r="N360" i="1" s="1"/>
  <c r="P360" i="1" s="1"/>
  <c r="M362" i="1"/>
  <c r="N362" i="1" s="1"/>
  <c r="P362" i="1" s="1"/>
  <c r="M371" i="1"/>
  <c r="N371" i="1" s="1"/>
  <c r="P371" i="1" s="1"/>
  <c r="M372" i="1"/>
  <c r="N372" i="1" s="1"/>
  <c r="P372" i="1" s="1"/>
  <c r="M373" i="1"/>
  <c r="N373" i="1" s="1"/>
  <c r="P373" i="1" s="1"/>
  <c r="M387" i="1"/>
  <c r="N387" i="1" s="1"/>
  <c r="P387" i="1" s="1"/>
  <c r="M394" i="1"/>
  <c r="N394" i="1" s="1"/>
  <c r="P394" i="1" s="1"/>
  <c r="M412" i="1"/>
  <c r="N412" i="1" s="1"/>
  <c r="P412" i="1" s="1"/>
  <c r="M416" i="1"/>
  <c r="N416" i="1" s="1"/>
  <c r="P416" i="1" s="1"/>
  <c r="M436" i="1"/>
  <c r="N436" i="1" s="1"/>
  <c r="P436" i="1" s="1"/>
  <c r="M441" i="1"/>
  <c r="N441" i="1" s="1"/>
  <c r="P441" i="1" s="1"/>
  <c r="M442" i="1"/>
  <c r="N442" i="1" s="1"/>
  <c r="P442" i="1" s="1"/>
  <c r="M443" i="1"/>
  <c r="N443" i="1" s="1"/>
  <c r="P443" i="1" s="1"/>
  <c r="M444" i="1"/>
  <c r="N444" i="1" s="1"/>
  <c r="P444" i="1" s="1"/>
  <c r="M445" i="1"/>
  <c r="N445" i="1" s="1"/>
  <c r="P445" i="1" s="1"/>
  <c r="M454" i="1"/>
  <c r="N454" i="1" s="1"/>
  <c r="P454" i="1" s="1"/>
  <c r="M463" i="1"/>
  <c r="N463" i="1" s="1"/>
  <c r="P463" i="1" s="1"/>
  <c r="M473" i="1"/>
  <c r="N473" i="1" s="1"/>
  <c r="P473" i="1" s="1"/>
  <c r="M474" i="1"/>
  <c r="N474" i="1" s="1"/>
  <c r="P474" i="1" s="1"/>
  <c r="M481" i="1"/>
  <c r="N481" i="1" s="1"/>
  <c r="P481" i="1" s="1"/>
  <c r="M482" i="1"/>
  <c r="N482" i="1" s="1"/>
  <c r="P482" i="1" s="1"/>
  <c r="M483" i="1"/>
  <c r="N483" i="1" s="1"/>
  <c r="P483" i="1" s="1"/>
  <c r="M484" i="1"/>
  <c r="N484" i="1" s="1"/>
  <c r="P484" i="1" s="1"/>
  <c r="M485" i="1"/>
  <c r="N485" i="1" s="1"/>
  <c r="P485" i="1" s="1"/>
  <c r="M486" i="1"/>
  <c r="N486" i="1" s="1"/>
  <c r="P486" i="1" s="1"/>
  <c r="M487" i="1"/>
  <c r="N487" i="1" s="1"/>
  <c r="P487" i="1" s="1"/>
  <c r="M488" i="1"/>
  <c r="N488" i="1" s="1"/>
  <c r="P488" i="1" s="1"/>
  <c r="M489" i="1"/>
  <c r="N489" i="1" s="1"/>
  <c r="P489" i="1" s="1"/>
  <c r="M490" i="1"/>
  <c r="N490" i="1" s="1"/>
  <c r="P490" i="1" s="1"/>
  <c r="M491" i="1"/>
  <c r="N491" i="1" s="1"/>
  <c r="P491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1" i="1"/>
  <c r="L351" i="1" s="1"/>
  <c r="K352" i="1"/>
  <c r="L352" i="1" s="1"/>
  <c r="K353" i="1"/>
  <c r="L353" i="1" s="1"/>
  <c r="K354" i="1"/>
  <c r="L354" i="1" s="1"/>
  <c r="K356" i="1"/>
  <c r="L356" i="1" s="1"/>
  <c r="K358" i="1"/>
  <c r="L358" i="1" s="1"/>
  <c r="K359" i="1"/>
  <c r="L359" i="1" s="1"/>
  <c r="K361" i="1"/>
  <c r="L361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M495" i="1"/>
  <c r="N495" i="1" s="1"/>
  <c r="P495" i="1" s="1"/>
  <c r="M496" i="1"/>
  <c r="N496" i="1" s="1"/>
  <c r="P496" i="1" s="1"/>
  <c r="M497" i="1"/>
  <c r="N497" i="1" s="1"/>
  <c r="P497" i="1" s="1"/>
  <c r="M498" i="1"/>
  <c r="N498" i="1" s="1"/>
  <c r="P498" i="1" s="1"/>
  <c r="M499" i="1"/>
  <c r="N499" i="1" s="1"/>
  <c r="P499" i="1" s="1"/>
  <c r="M500" i="1"/>
  <c r="N500" i="1" s="1"/>
  <c r="P500" i="1" s="1"/>
  <c r="M501" i="1"/>
  <c r="N501" i="1" s="1"/>
  <c r="P501" i="1" s="1"/>
  <c r="M502" i="1"/>
  <c r="N502" i="1" s="1"/>
  <c r="P502" i="1" s="1"/>
  <c r="M503" i="1"/>
  <c r="N503" i="1" s="1"/>
  <c r="P503" i="1" s="1"/>
  <c r="M504" i="1"/>
  <c r="N504" i="1" s="1"/>
  <c r="P504" i="1" s="1"/>
  <c r="M505" i="1"/>
  <c r="N505" i="1" s="1"/>
  <c r="P505" i="1" s="1"/>
  <c r="M509" i="1"/>
  <c r="N509" i="1" s="1"/>
  <c r="P509" i="1" s="1"/>
  <c r="M510" i="1"/>
  <c r="N510" i="1" s="1"/>
  <c r="P510" i="1" s="1"/>
  <c r="M511" i="1"/>
  <c r="N511" i="1" s="1"/>
  <c r="P511" i="1" s="1"/>
  <c r="M522" i="1"/>
  <c r="N522" i="1" s="1"/>
  <c r="P522" i="1" s="1"/>
  <c r="M523" i="1"/>
  <c r="N523" i="1" s="1"/>
  <c r="P523" i="1" s="1"/>
  <c r="M524" i="1"/>
  <c r="N524" i="1" s="1"/>
  <c r="P524" i="1" s="1"/>
  <c r="M527" i="1"/>
  <c r="N527" i="1" s="1"/>
  <c r="P527" i="1" s="1"/>
  <c r="M528" i="1"/>
  <c r="N528" i="1" s="1"/>
  <c r="P528" i="1" s="1"/>
  <c r="M529" i="1"/>
  <c r="N529" i="1" s="1"/>
  <c r="P529" i="1" s="1"/>
  <c r="M530" i="1"/>
  <c r="N530" i="1" s="1"/>
  <c r="P530" i="1" s="1"/>
  <c r="M531" i="1"/>
  <c r="N531" i="1" s="1"/>
  <c r="P531" i="1" s="1"/>
  <c r="M532" i="1"/>
  <c r="N532" i="1" s="1"/>
  <c r="P532" i="1" s="1"/>
  <c r="M533" i="1"/>
  <c r="N533" i="1" s="1"/>
  <c r="P533" i="1" s="1"/>
  <c r="M534" i="1"/>
  <c r="N534" i="1" s="1"/>
  <c r="P534" i="1" s="1"/>
  <c r="M535" i="1"/>
  <c r="N535" i="1" s="1"/>
  <c r="P535" i="1" s="1"/>
  <c r="M536" i="1"/>
  <c r="N536" i="1" s="1"/>
  <c r="P536" i="1" s="1"/>
  <c r="M537" i="1"/>
  <c r="N537" i="1" s="1"/>
  <c r="P537" i="1" s="1"/>
  <c r="M538" i="1"/>
  <c r="N538" i="1" s="1"/>
  <c r="P538" i="1" s="1"/>
  <c r="M539" i="1"/>
  <c r="N539" i="1" s="1"/>
  <c r="P539" i="1" s="1"/>
  <c r="M540" i="1"/>
  <c r="N540" i="1" s="1"/>
  <c r="P540" i="1" s="1"/>
  <c r="M541" i="1"/>
  <c r="N541" i="1" s="1"/>
  <c r="P541" i="1" s="1"/>
  <c r="M542" i="1"/>
  <c r="N542" i="1" s="1"/>
  <c r="P542" i="1" s="1"/>
  <c r="M543" i="1"/>
  <c r="N543" i="1" s="1"/>
  <c r="P543" i="1" s="1"/>
  <c r="M544" i="1"/>
  <c r="N544" i="1" s="1"/>
  <c r="P544" i="1" s="1"/>
  <c r="M545" i="1"/>
  <c r="N545" i="1" s="1"/>
  <c r="P545" i="1" s="1"/>
  <c r="M546" i="1"/>
  <c r="N546" i="1" s="1"/>
  <c r="P546" i="1" s="1"/>
  <c r="M547" i="1"/>
  <c r="N547" i="1" s="1"/>
  <c r="P547" i="1" s="1"/>
  <c r="M548" i="1"/>
  <c r="N548" i="1" s="1"/>
  <c r="P548" i="1" s="1"/>
  <c r="M549" i="1"/>
  <c r="N549" i="1" s="1"/>
  <c r="P549" i="1" s="1"/>
  <c r="M550" i="1"/>
  <c r="N550" i="1" s="1"/>
  <c r="P550" i="1" s="1"/>
  <c r="M551" i="1"/>
  <c r="N551" i="1" s="1"/>
  <c r="P551" i="1" s="1"/>
  <c r="M552" i="1"/>
  <c r="N552" i="1" s="1"/>
  <c r="P552" i="1" s="1"/>
  <c r="M557" i="1"/>
  <c r="N557" i="1" s="1"/>
  <c r="P557" i="1" s="1"/>
  <c r="M558" i="1"/>
  <c r="N558" i="1" s="1"/>
  <c r="P558" i="1" s="1"/>
  <c r="M559" i="1"/>
  <c r="N559" i="1" s="1"/>
  <c r="P559" i="1" s="1"/>
  <c r="M560" i="1"/>
  <c r="N560" i="1" s="1"/>
  <c r="P560" i="1" s="1"/>
  <c r="M566" i="1"/>
  <c r="N566" i="1" s="1"/>
  <c r="P566" i="1" s="1"/>
  <c r="M567" i="1"/>
  <c r="N567" i="1" s="1"/>
  <c r="P567" i="1" s="1"/>
  <c r="M568" i="1"/>
  <c r="N568" i="1" s="1"/>
  <c r="P568" i="1" s="1"/>
  <c r="M575" i="1"/>
  <c r="N575" i="1" s="1"/>
  <c r="P575" i="1" s="1"/>
  <c r="M578" i="1"/>
  <c r="N578" i="1" s="1"/>
  <c r="P578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L382" i="1"/>
  <c r="K383" i="1"/>
  <c r="L383" i="1" s="1"/>
  <c r="K384" i="1"/>
  <c r="L384" i="1" s="1"/>
  <c r="K385" i="1"/>
  <c r="L385" i="1" s="1"/>
  <c r="K386" i="1"/>
  <c r="L386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3" i="1"/>
  <c r="L413" i="1" s="1"/>
  <c r="K414" i="1"/>
  <c r="L414" i="1" s="1"/>
  <c r="K415" i="1"/>
  <c r="L415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7" i="1"/>
  <c r="L437" i="1" s="1"/>
  <c r="K438" i="1"/>
  <c r="L438" i="1" s="1"/>
  <c r="K439" i="1"/>
  <c r="L439" i="1" s="1"/>
  <c r="K440" i="1"/>
  <c r="L440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4" i="1"/>
  <c r="L464" i="1" s="1"/>
  <c r="K465" i="1"/>
  <c r="L465" i="1" s="1"/>
  <c r="K468" i="1"/>
  <c r="L468" i="1" s="1"/>
  <c r="K469" i="1"/>
  <c r="L469" i="1" s="1"/>
  <c r="K470" i="1"/>
  <c r="L470" i="1" s="1"/>
  <c r="K475" i="1"/>
  <c r="L475" i="1" s="1"/>
  <c r="K492" i="1"/>
  <c r="L492" i="1" s="1"/>
  <c r="K494" i="1"/>
  <c r="L494" i="1" s="1"/>
  <c r="M579" i="1"/>
  <c r="N579" i="1" s="1"/>
  <c r="P579" i="1" s="1"/>
  <c r="M580" i="1"/>
  <c r="N580" i="1" s="1"/>
  <c r="P580" i="1" s="1"/>
  <c r="M581" i="1"/>
  <c r="N581" i="1" s="1"/>
  <c r="P581" i="1" s="1"/>
  <c r="M582" i="1"/>
  <c r="N582" i="1" s="1"/>
  <c r="P582" i="1" s="1"/>
  <c r="M583" i="1"/>
  <c r="N583" i="1" s="1"/>
  <c r="P583" i="1" s="1"/>
  <c r="M584" i="1"/>
  <c r="N584" i="1" s="1"/>
  <c r="P584" i="1" s="1"/>
  <c r="M585" i="1"/>
  <c r="N585" i="1" s="1"/>
  <c r="P585" i="1" s="1"/>
  <c r="M586" i="1"/>
  <c r="N586" i="1" s="1"/>
  <c r="P586" i="1" s="1"/>
  <c r="M590" i="1"/>
  <c r="N590" i="1" s="1"/>
  <c r="P590" i="1" s="1"/>
  <c r="M591" i="1"/>
  <c r="N591" i="1" s="1"/>
  <c r="P591" i="1" s="1"/>
  <c r="M592" i="1"/>
  <c r="N592" i="1" s="1"/>
  <c r="P592" i="1" s="1"/>
  <c r="M593" i="1"/>
  <c r="N593" i="1" s="1"/>
  <c r="P593" i="1" s="1"/>
  <c r="M594" i="1"/>
  <c r="N594" i="1" s="1"/>
  <c r="P594" i="1" s="1"/>
  <c r="M595" i="1"/>
  <c r="N595" i="1" s="1"/>
  <c r="P595" i="1" s="1"/>
  <c r="M596" i="1"/>
  <c r="N596" i="1" s="1"/>
  <c r="P596" i="1" s="1"/>
  <c r="M597" i="1"/>
  <c r="N597" i="1" s="1"/>
  <c r="P597" i="1" s="1"/>
  <c r="M598" i="1"/>
  <c r="N598" i="1" s="1"/>
  <c r="P598" i="1" s="1"/>
  <c r="M599" i="1"/>
  <c r="N599" i="1" s="1"/>
  <c r="P599" i="1" s="1"/>
  <c r="M602" i="1"/>
  <c r="N602" i="1" s="1"/>
  <c r="P602" i="1" s="1"/>
  <c r="M607" i="1"/>
  <c r="N607" i="1" s="1"/>
  <c r="P607" i="1" s="1"/>
  <c r="K506" i="1"/>
  <c r="L506" i="1" s="1"/>
  <c r="K512" i="1"/>
  <c r="L512" i="1" s="1"/>
  <c r="K516" i="1"/>
  <c r="L516" i="1" s="1"/>
  <c r="K525" i="1"/>
  <c r="L525" i="1" s="1"/>
  <c r="K553" i="1"/>
  <c r="L553" i="1" s="1"/>
  <c r="K555" i="1"/>
  <c r="L555" i="1" s="1"/>
  <c r="K561" i="1"/>
  <c r="L561" i="1" s="1"/>
  <c r="K569" i="1"/>
  <c r="L569" i="1" s="1"/>
  <c r="K576" i="1"/>
  <c r="L576" i="1" s="1"/>
  <c r="K587" i="1"/>
  <c r="L587" i="1" s="1"/>
  <c r="K600" i="1"/>
  <c r="L600" i="1" s="1"/>
  <c r="K603" i="1"/>
  <c r="L603" i="1" s="1"/>
  <c r="K604" i="1"/>
  <c r="L604" i="1" s="1"/>
  <c r="K605" i="1"/>
  <c r="L605" i="1" s="1"/>
  <c r="K606" i="1"/>
  <c r="L606" i="1" s="1"/>
  <c r="K608" i="1"/>
  <c r="L608" i="1" s="1"/>
  <c r="K609" i="1"/>
  <c r="L609" i="1" s="1"/>
  <c r="K610" i="1"/>
  <c r="L610" i="1" s="1"/>
  <c r="K611" i="1"/>
  <c r="L611" i="1" s="1"/>
  <c r="M611" i="1" l="1"/>
  <c r="N611" i="1" s="1"/>
  <c r="P611" i="1" s="1"/>
  <c r="M610" i="1"/>
  <c r="N610" i="1" s="1"/>
  <c r="P610" i="1" s="1"/>
  <c r="M609" i="1"/>
  <c r="N609" i="1" s="1"/>
  <c r="P609" i="1" s="1"/>
  <c r="M608" i="1"/>
  <c r="N608" i="1" s="1"/>
  <c r="P608" i="1" s="1"/>
  <c r="M606" i="1"/>
  <c r="N606" i="1" s="1"/>
  <c r="P606" i="1" s="1"/>
  <c r="M605" i="1"/>
  <c r="N605" i="1" s="1"/>
  <c r="P605" i="1" s="1"/>
  <c r="M604" i="1"/>
  <c r="N604" i="1" s="1"/>
  <c r="P604" i="1" s="1"/>
  <c r="M603" i="1"/>
  <c r="N603" i="1" s="1"/>
  <c r="P603" i="1" s="1"/>
  <c r="M600" i="1"/>
  <c r="N600" i="1" s="1"/>
  <c r="P600" i="1" s="1"/>
  <c r="M587" i="1"/>
  <c r="N587" i="1" s="1"/>
  <c r="P587" i="1" s="1"/>
  <c r="M576" i="1"/>
  <c r="N576" i="1" s="1"/>
  <c r="P576" i="1" s="1"/>
  <c r="M569" i="1"/>
  <c r="N569" i="1" s="1"/>
  <c r="P569" i="1" s="1"/>
  <c r="M561" i="1"/>
  <c r="N561" i="1" s="1"/>
  <c r="P561" i="1" s="1"/>
  <c r="M555" i="1"/>
  <c r="N555" i="1" s="1"/>
  <c r="P555" i="1" s="1"/>
  <c r="M553" i="1"/>
  <c r="N553" i="1" s="1"/>
  <c r="P553" i="1" s="1"/>
  <c r="M525" i="1"/>
  <c r="N525" i="1" s="1"/>
  <c r="P525" i="1" s="1"/>
  <c r="M516" i="1"/>
  <c r="N516" i="1" s="1"/>
  <c r="P516" i="1" s="1"/>
  <c r="M512" i="1"/>
  <c r="N512" i="1" s="1"/>
  <c r="P512" i="1" s="1"/>
  <c r="M506" i="1"/>
  <c r="N506" i="1" s="1"/>
  <c r="P506" i="1" s="1"/>
  <c r="M494" i="1"/>
  <c r="N494" i="1" s="1"/>
  <c r="P494" i="1" s="1"/>
  <c r="M492" i="1"/>
  <c r="N492" i="1" s="1"/>
  <c r="P492" i="1" s="1"/>
  <c r="M475" i="1"/>
  <c r="N475" i="1" s="1"/>
  <c r="P475" i="1" s="1"/>
  <c r="M470" i="1"/>
  <c r="N470" i="1" s="1"/>
  <c r="P470" i="1" s="1"/>
  <c r="M469" i="1"/>
  <c r="N469" i="1" s="1"/>
  <c r="P469" i="1" s="1"/>
  <c r="M468" i="1"/>
  <c r="N468" i="1" s="1"/>
  <c r="P468" i="1" s="1"/>
  <c r="M465" i="1"/>
  <c r="N465" i="1" s="1"/>
  <c r="P465" i="1" s="1"/>
  <c r="M464" i="1"/>
  <c r="N464" i="1" s="1"/>
  <c r="P464" i="1" s="1"/>
  <c r="M462" i="1"/>
  <c r="N462" i="1" s="1"/>
  <c r="P462" i="1" s="1"/>
  <c r="M461" i="1"/>
  <c r="N461" i="1" s="1"/>
  <c r="P461" i="1" s="1"/>
  <c r="M460" i="1"/>
  <c r="N460" i="1" s="1"/>
  <c r="P460" i="1" s="1"/>
  <c r="M459" i="1"/>
  <c r="N459" i="1" s="1"/>
  <c r="P459" i="1" s="1"/>
  <c r="M458" i="1"/>
  <c r="N458" i="1" s="1"/>
  <c r="P458" i="1" s="1"/>
  <c r="M457" i="1"/>
  <c r="N457" i="1" s="1"/>
  <c r="P457" i="1" s="1"/>
  <c r="M456" i="1"/>
  <c r="N456" i="1" s="1"/>
  <c r="P456" i="1" s="1"/>
  <c r="M455" i="1"/>
  <c r="N455" i="1" s="1"/>
  <c r="P455" i="1" s="1"/>
  <c r="M453" i="1"/>
  <c r="N453" i="1" s="1"/>
  <c r="P453" i="1" s="1"/>
  <c r="M452" i="1"/>
  <c r="N452" i="1" s="1"/>
  <c r="P452" i="1" s="1"/>
  <c r="M451" i="1"/>
  <c r="N451" i="1" s="1"/>
  <c r="P451" i="1" s="1"/>
  <c r="M450" i="1"/>
  <c r="N450" i="1" s="1"/>
  <c r="P450" i="1" s="1"/>
  <c r="M449" i="1"/>
  <c r="N449" i="1" s="1"/>
  <c r="P449" i="1" s="1"/>
  <c r="M448" i="1"/>
  <c r="N448" i="1" s="1"/>
  <c r="P448" i="1" s="1"/>
  <c r="M447" i="1"/>
  <c r="N447" i="1" s="1"/>
  <c r="P447" i="1" s="1"/>
  <c r="M446" i="1"/>
  <c r="N446" i="1" s="1"/>
  <c r="P446" i="1" s="1"/>
  <c r="M440" i="1"/>
  <c r="N440" i="1" s="1"/>
  <c r="P440" i="1" s="1"/>
  <c r="M439" i="1"/>
  <c r="N439" i="1" s="1"/>
  <c r="P439" i="1" s="1"/>
  <c r="M438" i="1"/>
  <c r="N438" i="1" s="1"/>
  <c r="P438" i="1" s="1"/>
  <c r="M437" i="1"/>
  <c r="N437" i="1" s="1"/>
  <c r="P437" i="1" s="1"/>
  <c r="M435" i="1"/>
  <c r="N435" i="1" s="1"/>
  <c r="P435" i="1" s="1"/>
  <c r="M434" i="1"/>
  <c r="N434" i="1" s="1"/>
  <c r="P434" i="1" s="1"/>
  <c r="M433" i="1"/>
  <c r="N433" i="1" s="1"/>
  <c r="P433" i="1" s="1"/>
  <c r="M432" i="1"/>
  <c r="N432" i="1" s="1"/>
  <c r="P432" i="1" s="1"/>
  <c r="M431" i="1"/>
  <c r="N431" i="1" s="1"/>
  <c r="P431" i="1" s="1"/>
  <c r="M430" i="1"/>
  <c r="N430" i="1" s="1"/>
  <c r="P430" i="1" s="1"/>
  <c r="M429" i="1"/>
  <c r="N429" i="1" s="1"/>
  <c r="P429" i="1" s="1"/>
  <c r="M428" i="1"/>
  <c r="N428" i="1" s="1"/>
  <c r="P428" i="1" s="1"/>
  <c r="M427" i="1"/>
  <c r="N427" i="1" s="1"/>
  <c r="P427" i="1" s="1"/>
  <c r="M426" i="1"/>
  <c r="N426" i="1" s="1"/>
  <c r="P426" i="1" s="1"/>
  <c r="M425" i="1"/>
  <c r="N425" i="1" s="1"/>
  <c r="P425" i="1" s="1"/>
  <c r="M424" i="1"/>
  <c r="N424" i="1" s="1"/>
  <c r="P424" i="1" s="1"/>
  <c r="M423" i="1"/>
  <c r="N423" i="1" s="1"/>
  <c r="P423" i="1" s="1"/>
  <c r="M422" i="1"/>
  <c r="N422" i="1" s="1"/>
  <c r="P422" i="1" s="1"/>
  <c r="M421" i="1"/>
  <c r="N421" i="1" s="1"/>
  <c r="P421" i="1" s="1"/>
  <c r="M420" i="1"/>
  <c r="N420" i="1" s="1"/>
  <c r="P420" i="1" s="1"/>
  <c r="M419" i="1"/>
  <c r="N419" i="1" s="1"/>
  <c r="P419" i="1" s="1"/>
  <c r="M418" i="1"/>
  <c r="N418" i="1" s="1"/>
  <c r="P418" i="1" s="1"/>
  <c r="M417" i="1"/>
  <c r="N417" i="1" s="1"/>
  <c r="P417" i="1" s="1"/>
  <c r="M415" i="1"/>
  <c r="N415" i="1" s="1"/>
  <c r="P415" i="1" s="1"/>
  <c r="M414" i="1"/>
  <c r="N414" i="1" s="1"/>
  <c r="P414" i="1" s="1"/>
  <c r="M413" i="1"/>
  <c r="N413" i="1" s="1"/>
  <c r="P413" i="1" s="1"/>
  <c r="M411" i="1"/>
  <c r="N411" i="1" s="1"/>
  <c r="P411" i="1" s="1"/>
  <c r="M410" i="1"/>
  <c r="N410" i="1" s="1"/>
  <c r="P410" i="1" s="1"/>
  <c r="M409" i="1"/>
  <c r="N409" i="1" s="1"/>
  <c r="P409" i="1" s="1"/>
  <c r="M408" i="1"/>
  <c r="N408" i="1" s="1"/>
  <c r="P408" i="1" s="1"/>
  <c r="M407" i="1"/>
  <c r="N407" i="1" s="1"/>
  <c r="P407" i="1" s="1"/>
  <c r="M406" i="1"/>
  <c r="N406" i="1" s="1"/>
  <c r="P406" i="1" s="1"/>
  <c r="M405" i="1"/>
  <c r="N405" i="1" s="1"/>
  <c r="P405" i="1" s="1"/>
  <c r="M404" i="1"/>
  <c r="N404" i="1" s="1"/>
  <c r="P404" i="1" s="1"/>
  <c r="M403" i="1"/>
  <c r="N403" i="1" s="1"/>
  <c r="P403" i="1" s="1"/>
  <c r="M402" i="1"/>
  <c r="N402" i="1" s="1"/>
  <c r="P402" i="1" s="1"/>
  <c r="M401" i="1"/>
  <c r="N401" i="1" s="1"/>
  <c r="P401" i="1" s="1"/>
  <c r="M400" i="1"/>
  <c r="N400" i="1" s="1"/>
  <c r="P400" i="1" s="1"/>
  <c r="M399" i="1"/>
  <c r="N399" i="1" s="1"/>
  <c r="P399" i="1" s="1"/>
  <c r="M398" i="1"/>
  <c r="N398" i="1" s="1"/>
  <c r="P398" i="1" s="1"/>
  <c r="M397" i="1"/>
  <c r="N397" i="1" s="1"/>
  <c r="P397" i="1" s="1"/>
  <c r="M396" i="1"/>
  <c r="N396" i="1" s="1"/>
  <c r="P396" i="1" s="1"/>
  <c r="M395" i="1"/>
  <c r="N395" i="1" s="1"/>
  <c r="P395" i="1" s="1"/>
  <c r="M393" i="1"/>
  <c r="N393" i="1" s="1"/>
  <c r="P393" i="1" s="1"/>
  <c r="M392" i="1"/>
  <c r="N392" i="1" s="1"/>
  <c r="P392" i="1" s="1"/>
  <c r="M391" i="1"/>
  <c r="N391" i="1" s="1"/>
  <c r="P391" i="1" s="1"/>
  <c r="M390" i="1"/>
  <c r="N390" i="1" s="1"/>
  <c r="P390" i="1" s="1"/>
  <c r="M389" i="1"/>
  <c r="N389" i="1" s="1"/>
  <c r="P389" i="1" s="1"/>
  <c r="M388" i="1"/>
  <c r="N388" i="1" s="1"/>
  <c r="P388" i="1" s="1"/>
  <c r="M386" i="1"/>
  <c r="N386" i="1" s="1"/>
  <c r="P386" i="1" s="1"/>
  <c r="M385" i="1"/>
  <c r="N385" i="1" s="1"/>
  <c r="P385" i="1" s="1"/>
  <c r="M384" i="1"/>
  <c r="N384" i="1" s="1"/>
  <c r="P384" i="1" s="1"/>
  <c r="M383" i="1"/>
  <c r="N383" i="1" s="1"/>
  <c r="P383" i="1" s="1"/>
  <c r="M382" i="1"/>
  <c r="N382" i="1" s="1"/>
  <c r="P382" i="1" s="1"/>
  <c r="M381" i="1"/>
  <c r="N381" i="1" s="1"/>
  <c r="P381" i="1" s="1"/>
  <c r="M380" i="1"/>
  <c r="N380" i="1" s="1"/>
  <c r="P380" i="1" s="1"/>
  <c r="M379" i="1"/>
  <c r="N379" i="1" s="1"/>
  <c r="P379" i="1" s="1"/>
  <c r="M378" i="1"/>
  <c r="N378" i="1" s="1"/>
  <c r="P378" i="1" s="1"/>
  <c r="M377" i="1"/>
  <c r="N377" i="1" s="1"/>
  <c r="P377" i="1" s="1"/>
  <c r="M376" i="1"/>
  <c r="N376" i="1" s="1"/>
  <c r="P376" i="1" s="1"/>
  <c r="M375" i="1"/>
  <c r="N375" i="1" s="1"/>
  <c r="P375" i="1" s="1"/>
  <c r="M374" i="1"/>
  <c r="N374" i="1" s="1"/>
  <c r="P374" i="1" s="1"/>
  <c r="M370" i="1"/>
  <c r="N370" i="1" s="1"/>
  <c r="P370" i="1" s="1"/>
  <c r="M369" i="1"/>
  <c r="N369" i="1" s="1"/>
  <c r="P369" i="1" s="1"/>
  <c r="M368" i="1"/>
  <c r="N368" i="1" s="1"/>
  <c r="P368" i="1" s="1"/>
  <c r="M367" i="1"/>
  <c r="N367" i="1" s="1"/>
  <c r="P367" i="1" s="1"/>
  <c r="M366" i="1"/>
  <c r="N366" i="1" s="1"/>
  <c r="P366" i="1" s="1"/>
  <c r="M365" i="1"/>
  <c r="N365" i="1" s="1"/>
  <c r="P365" i="1" s="1"/>
  <c r="M364" i="1"/>
  <c r="N364" i="1" s="1"/>
  <c r="P364" i="1" s="1"/>
  <c r="M363" i="1"/>
  <c r="N363" i="1" s="1"/>
  <c r="P363" i="1" s="1"/>
  <c r="M361" i="1"/>
  <c r="N361" i="1" s="1"/>
  <c r="P361" i="1" s="1"/>
  <c r="M359" i="1"/>
  <c r="N359" i="1" s="1"/>
  <c r="P359" i="1" s="1"/>
  <c r="M358" i="1"/>
  <c r="N358" i="1" s="1"/>
  <c r="P358" i="1" s="1"/>
  <c r="M356" i="1"/>
  <c r="N356" i="1" s="1"/>
  <c r="P356" i="1" s="1"/>
  <c r="M354" i="1"/>
  <c r="N354" i="1" s="1"/>
  <c r="P354" i="1" s="1"/>
  <c r="M353" i="1"/>
  <c r="N353" i="1" s="1"/>
  <c r="P353" i="1" s="1"/>
  <c r="M352" i="1"/>
  <c r="N352" i="1" s="1"/>
  <c r="P352" i="1" s="1"/>
  <c r="M351" i="1"/>
  <c r="N351" i="1" s="1"/>
  <c r="P351" i="1" s="1"/>
  <c r="M349" i="1"/>
  <c r="N349" i="1" s="1"/>
  <c r="P349" i="1" s="1"/>
  <c r="M348" i="1"/>
  <c r="N348" i="1" s="1"/>
  <c r="P348" i="1" s="1"/>
  <c r="M347" i="1"/>
  <c r="N347" i="1" s="1"/>
  <c r="P347" i="1" s="1"/>
  <c r="M346" i="1"/>
  <c r="N346" i="1" s="1"/>
  <c r="P346" i="1" s="1"/>
  <c r="M345" i="1"/>
  <c r="N345" i="1" s="1"/>
  <c r="P345" i="1" s="1"/>
  <c r="M344" i="1"/>
  <c r="N344" i="1" s="1"/>
  <c r="P344" i="1" s="1"/>
  <c r="M343" i="1"/>
  <c r="N343" i="1" s="1"/>
  <c r="P343" i="1" s="1"/>
  <c r="M342" i="1"/>
  <c r="N342" i="1" s="1"/>
  <c r="P342" i="1" s="1"/>
  <c r="M341" i="1"/>
  <c r="N341" i="1" s="1"/>
  <c r="P341" i="1" s="1"/>
  <c r="M340" i="1"/>
  <c r="N340" i="1" s="1"/>
  <c r="P340" i="1" s="1"/>
  <c r="M339" i="1"/>
  <c r="N339" i="1" s="1"/>
  <c r="P339" i="1" s="1"/>
  <c r="M338" i="1"/>
  <c r="N338" i="1" s="1"/>
  <c r="P338" i="1" s="1"/>
  <c r="M337" i="1"/>
  <c r="N337" i="1" s="1"/>
  <c r="P337" i="1" s="1"/>
  <c r="M336" i="1"/>
  <c r="N336" i="1" s="1"/>
  <c r="P336" i="1" s="1"/>
  <c r="M335" i="1"/>
  <c r="N335" i="1" s="1"/>
  <c r="P335" i="1" s="1"/>
  <c r="M334" i="1"/>
  <c r="N334" i="1" s="1"/>
  <c r="P334" i="1" s="1"/>
  <c r="M333" i="1"/>
  <c r="N333" i="1" s="1"/>
  <c r="P333" i="1" s="1"/>
  <c r="M332" i="1"/>
  <c r="N332" i="1" s="1"/>
  <c r="P332" i="1" s="1"/>
  <c r="M331" i="1"/>
  <c r="N331" i="1" s="1"/>
  <c r="P331" i="1" s="1"/>
  <c r="M330" i="1"/>
  <c r="N330" i="1" s="1"/>
  <c r="P330" i="1" s="1"/>
  <c r="M329" i="1"/>
  <c r="N329" i="1" s="1"/>
  <c r="P329" i="1" s="1"/>
  <c r="M328" i="1"/>
  <c r="N328" i="1" s="1"/>
  <c r="P328" i="1" s="1"/>
  <c r="M327" i="1"/>
  <c r="N327" i="1" s="1"/>
  <c r="P327" i="1" s="1"/>
  <c r="M326" i="1"/>
  <c r="N326" i="1" s="1"/>
  <c r="P326" i="1" s="1"/>
  <c r="M325" i="1"/>
  <c r="N325" i="1" s="1"/>
  <c r="P325" i="1" s="1"/>
  <c r="M324" i="1"/>
  <c r="N324" i="1" s="1"/>
  <c r="P324" i="1" s="1"/>
  <c r="Q62" i="1" l="1"/>
  <c r="Q56" i="1"/>
  <c r="Q51" i="1"/>
  <c r="Q38" i="1"/>
  <c r="Q37" i="1"/>
  <c r="Q34" i="1"/>
  <c r="Q33" i="1"/>
  <c r="Q30" i="1"/>
  <c r="Q29" i="1"/>
  <c r="Q22" i="1"/>
  <c r="Q21" i="1"/>
  <c r="Q20" i="1"/>
  <c r="Q19" i="1"/>
  <c r="Q18" i="1"/>
  <c r="Q16" i="1"/>
  <c r="Q14" i="1"/>
  <c r="Q13" i="1"/>
  <c r="Q9" i="1"/>
  <c r="H311" i="1"/>
  <c r="H264" i="1"/>
  <c r="H178" i="1"/>
  <c r="Q301" i="1"/>
  <c r="Q296" i="1"/>
  <c r="Q295" i="1"/>
  <c r="Q294" i="1"/>
  <c r="Q292" i="1"/>
  <c r="Q291" i="1"/>
  <c r="Q290" i="1"/>
  <c r="Q289" i="1"/>
  <c r="Q288" i="1"/>
  <c r="Q285" i="1"/>
  <c r="Q284" i="1"/>
  <c r="Q280" i="1"/>
  <c r="Q279" i="1"/>
  <c r="Q278" i="1"/>
  <c r="Q277" i="1"/>
  <c r="Q276" i="1"/>
  <c r="Q275" i="1"/>
  <c r="Q274" i="1"/>
  <c r="Q273" i="1"/>
  <c r="Q272" i="1"/>
  <c r="Q271" i="1"/>
  <c r="Q267" i="1"/>
  <c r="Q266" i="1"/>
  <c r="Q265" i="1"/>
  <c r="Q258" i="1"/>
  <c r="Q257" i="1"/>
  <c r="Q254" i="1"/>
  <c r="Q249" i="1"/>
  <c r="Q242" i="1"/>
  <c r="Q238" i="1"/>
  <c r="Q237" i="1"/>
  <c r="Q227" i="1"/>
  <c r="Q226" i="1"/>
  <c r="Q225" i="1"/>
  <c r="Q224" i="1"/>
  <c r="Q223" i="1"/>
  <c r="Q219" i="1"/>
  <c r="Q218" i="1"/>
  <c r="Q217" i="1"/>
  <c r="Q216" i="1"/>
  <c r="Q215" i="1"/>
  <c r="Q213" i="1"/>
  <c r="Q212" i="1"/>
  <c r="Q211" i="1"/>
  <c r="Q210" i="1"/>
  <c r="Q209" i="1"/>
  <c r="Q208" i="1"/>
  <c r="Q207" i="1"/>
  <c r="Q206" i="1"/>
  <c r="Q191" i="1"/>
  <c r="Q190" i="1"/>
  <c r="Q181" i="1"/>
  <c r="Q177" i="1"/>
  <c r="Q167" i="1"/>
  <c r="Q166" i="1"/>
  <c r="Q165" i="1"/>
  <c r="Q128" i="1"/>
  <c r="Q122" i="1"/>
  <c r="Q106" i="1"/>
  <c r="Q105" i="1"/>
  <c r="Q102" i="1"/>
  <c r="Q101" i="1"/>
  <c r="Q100" i="1"/>
  <c r="Q84" i="1"/>
  <c r="Q78" i="1"/>
  <c r="Q76" i="1"/>
  <c r="H69" i="1"/>
  <c r="H68" i="1"/>
  <c r="H67" i="1"/>
  <c r="H66" i="1"/>
  <c r="H65" i="1"/>
  <c r="H64" i="1"/>
  <c r="H63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0" i="1"/>
  <c r="H309" i="1"/>
  <c r="H308" i="1"/>
  <c r="H307" i="1"/>
  <c r="H306" i="1"/>
  <c r="H305" i="1"/>
  <c r="H304" i="1"/>
  <c r="H303" i="1"/>
  <c r="H302" i="1"/>
  <c r="G301" i="1"/>
  <c r="H301" i="1" s="1"/>
  <c r="H300" i="1"/>
  <c r="H299" i="1"/>
  <c r="H298" i="1"/>
  <c r="H297" i="1"/>
  <c r="G296" i="1"/>
  <c r="H296" i="1" s="1"/>
  <c r="G295" i="1"/>
  <c r="H295" i="1" s="1"/>
  <c r="G294" i="1"/>
  <c r="H294" i="1" s="1"/>
  <c r="H293" i="1"/>
  <c r="G292" i="1"/>
  <c r="H292" i="1" s="1"/>
  <c r="G291" i="1"/>
  <c r="H291" i="1" s="1"/>
  <c r="G290" i="1"/>
  <c r="H290" i="1" s="1"/>
  <c r="G289" i="1"/>
  <c r="H289" i="1" s="1"/>
  <c r="G288" i="1"/>
  <c r="H288" i="1" s="1"/>
  <c r="H287" i="1"/>
  <c r="H286" i="1"/>
  <c r="G285" i="1"/>
  <c r="H285" i="1" s="1"/>
  <c r="G284" i="1"/>
  <c r="H284" i="1" s="1"/>
  <c r="H283" i="1"/>
  <c r="H282" i="1"/>
  <c r="H281" i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H270" i="1"/>
  <c r="H269" i="1"/>
  <c r="H268" i="1"/>
  <c r="H263" i="1"/>
  <c r="H262" i="1"/>
  <c r="H261" i="1"/>
  <c r="H260" i="1"/>
  <c r="H259" i="1"/>
  <c r="G258" i="1"/>
  <c r="H258" i="1" s="1"/>
  <c r="I258" i="1" s="1"/>
  <c r="G257" i="1"/>
  <c r="H257" i="1" s="1"/>
  <c r="I257" i="1" s="1"/>
  <c r="H256" i="1"/>
  <c r="H255" i="1"/>
  <c r="G254" i="1"/>
  <c r="H254" i="1" s="1"/>
  <c r="I254" i="1" s="1"/>
  <c r="H253" i="1"/>
  <c r="H252" i="1"/>
  <c r="H251" i="1"/>
  <c r="H250" i="1"/>
  <c r="G249" i="1"/>
  <c r="H249" i="1" s="1"/>
  <c r="I249" i="1" s="1"/>
  <c r="H248" i="1"/>
  <c r="H247" i="1"/>
  <c r="H246" i="1"/>
  <c r="H245" i="1"/>
  <c r="H244" i="1"/>
  <c r="H243" i="1"/>
  <c r="G242" i="1"/>
  <c r="H242" i="1" s="1"/>
  <c r="H241" i="1"/>
  <c r="H240" i="1"/>
  <c r="H239" i="1"/>
  <c r="G238" i="1"/>
  <c r="H238" i="1" s="1"/>
  <c r="G237" i="1"/>
  <c r="H237" i="1" s="1"/>
  <c r="H236" i="1"/>
  <c r="H235" i="1"/>
  <c r="H234" i="1"/>
  <c r="H233" i="1"/>
  <c r="H232" i="1"/>
  <c r="H230" i="1"/>
  <c r="H229" i="1"/>
  <c r="H228" i="1"/>
  <c r="G227" i="1"/>
  <c r="H227" i="1" s="1"/>
  <c r="G226" i="1"/>
  <c r="H226" i="1" s="1"/>
  <c r="G225" i="1"/>
  <c r="H225" i="1" s="1"/>
  <c r="G224" i="1"/>
  <c r="H224" i="1" s="1"/>
  <c r="G223" i="1"/>
  <c r="H223" i="1" s="1"/>
  <c r="H222" i="1"/>
  <c r="H221" i="1"/>
  <c r="H220" i="1"/>
  <c r="G219" i="1"/>
  <c r="H219" i="1" s="1"/>
  <c r="G218" i="1"/>
  <c r="H218" i="1" s="1"/>
  <c r="G217" i="1"/>
  <c r="H217" i="1" s="1"/>
  <c r="G216" i="1"/>
  <c r="H216" i="1" s="1"/>
  <c r="G215" i="1"/>
  <c r="H215" i="1" s="1"/>
  <c r="H214" i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G191" i="1"/>
  <c r="H191" i="1" s="1"/>
  <c r="G190" i="1"/>
  <c r="H190" i="1" s="1"/>
  <c r="H189" i="1"/>
  <c r="H188" i="1"/>
  <c r="H187" i="1"/>
  <c r="H186" i="1"/>
  <c r="H185" i="1"/>
  <c r="H184" i="1"/>
  <c r="G183" i="1"/>
  <c r="H183" i="1" s="1"/>
  <c r="H182" i="1"/>
  <c r="G181" i="1"/>
  <c r="H181" i="1" s="1"/>
  <c r="H180" i="1"/>
  <c r="H179" i="1"/>
  <c r="G177" i="1"/>
  <c r="H177" i="1" s="1"/>
  <c r="H176" i="1"/>
  <c r="H175" i="1"/>
  <c r="H174" i="1"/>
  <c r="H173" i="1"/>
  <c r="H172" i="1"/>
  <c r="H171" i="1"/>
  <c r="H170" i="1"/>
  <c r="H169" i="1"/>
  <c r="H168" i="1"/>
  <c r="G167" i="1"/>
  <c r="H167" i="1" s="1"/>
  <c r="G166" i="1"/>
  <c r="H166" i="1" s="1"/>
  <c r="G165" i="1"/>
  <c r="H165" i="1" s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G128" i="1"/>
  <c r="H128" i="1" s="1"/>
  <c r="H127" i="1"/>
  <c r="H126" i="1"/>
  <c r="H125" i="1"/>
  <c r="H124" i="1"/>
  <c r="H123" i="1"/>
  <c r="G122" i="1"/>
  <c r="H122" i="1" s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7" i="1"/>
  <c r="G106" i="1"/>
  <c r="H106" i="1" s="1"/>
  <c r="G105" i="1"/>
  <c r="H105" i="1" s="1"/>
  <c r="H104" i="1"/>
  <c r="H103" i="1"/>
  <c r="G102" i="1"/>
  <c r="H102" i="1" s="1"/>
  <c r="G101" i="1"/>
  <c r="H101" i="1" s="1"/>
  <c r="I101" i="1" s="1"/>
  <c r="G100" i="1"/>
  <c r="H100" i="1" s="1"/>
  <c r="I100" i="1" s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G84" i="1"/>
  <c r="H84" i="1" s="1"/>
  <c r="H82" i="1"/>
  <c r="H81" i="1"/>
  <c r="H80" i="1"/>
  <c r="H79" i="1"/>
  <c r="G78" i="1"/>
  <c r="H78" i="1" s="1"/>
  <c r="H77" i="1"/>
  <c r="G76" i="1"/>
  <c r="H76" i="1" s="1"/>
  <c r="I76" i="1" s="1"/>
  <c r="H75" i="1"/>
  <c r="H74" i="1"/>
  <c r="G73" i="1"/>
  <c r="H73" i="1" s="1"/>
  <c r="H72" i="1"/>
  <c r="G62" i="1"/>
  <c r="H62" i="1" s="1"/>
  <c r="I62" i="1" s="1"/>
  <c r="H61" i="1"/>
  <c r="H60" i="1"/>
  <c r="H59" i="1"/>
  <c r="H58" i="1"/>
  <c r="H57" i="1"/>
  <c r="G56" i="1"/>
  <c r="H56" i="1" s="1"/>
  <c r="H55" i="1"/>
  <c r="H54" i="1"/>
  <c r="H53" i="1"/>
  <c r="H52" i="1"/>
  <c r="G51" i="1"/>
  <c r="H51" i="1" s="1"/>
  <c r="H50" i="1"/>
  <c r="H49" i="1"/>
  <c r="H48" i="1"/>
  <c r="H47" i="1"/>
  <c r="H46" i="1"/>
  <c r="H45" i="1"/>
  <c r="H44" i="1"/>
  <c r="H43" i="1"/>
  <c r="H42" i="1"/>
  <c r="H41" i="1"/>
  <c r="H40" i="1"/>
  <c r="H39" i="1"/>
  <c r="G38" i="1"/>
  <c r="H38" i="1" s="1"/>
  <c r="G37" i="1"/>
  <c r="H37" i="1" s="1"/>
  <c r="H36" i="1"/>
  <c r="H35" i="1"/>
  <c r="G34" i="1"/>
  <c r="H34" i="1" s="1"/>
  <c r="G33" i="1"/>
  <c r="H33" i="1" s="1"/>
  <c r="H32" i="1"/>
  <c r="H31" i="1"/>
  <c r="G30" i="1"/>
  <c r="H30" i="1" s="1"/>
  <c r="I30" i="1" s="1"/>
  <c r="G29" i="1"/>
  <c r="H29" i="1" s="1"/>
  <c r="I29" i="1" s="1"/>
  <c r="H28" i="1"/>
  <c r="H27" i="1"/>
  <c r="H26" i="1"/>
  <c r="G25" i="1"/>
  <c r="H25" i="1" s="1"/>
  <c r="G24" i="1"/>
  <c r="H24" i="1" s="1"/>
  <c r="H23" i="1"/>
  <c r="G22" i="1"/>
  <c r="H22" i="1" s="1"/>
  <c r="G21" i="1"/>
  <c r="H21" i="1" s="1"/>
  <c r="G20" i="1"/>
  <c r="H20" i="1" s="1"/>
  <c r="G19" i="1"/>
  <c r="H19" i="1" s="1"/>
  <c r="G18" i="1"/>
  <c r="H18" i="1" s="1"/>
  <c r="H17" i="1"/>
  <c r="G16" i="1"/>
  <c r="H16" i="1" s="1"/>
  <c r="H15" i="1"/>
  <c r="G14" i="1"/>
  <c r="H14" i="1" s="1"/>
  <c r="G13" i="1"/>
  <c r="H13" i="1" s="1"/>
  <c r="H12" i="1"/>
  <c r="G9" i="1"/>
  <c r="H9" i="1" s="1"/>
  <c r="H8" i="1"/>
  <c r="H11" i="1"/>
  <c r="H10" i="1"/>
  <c r="H7" i="1"/>
  <c r="I73" i="1" l="1"/>
  <c r="J73" i="1" s="1"/>
  <c r="K73" i="1" s="1"/>
  <c r="H70" i="1"/>
  <c r="H71" i="1"/>
  <c r="J71" i="1" s="1"/>
  <c r="H83" i="1"/>
  <c r="J83" i="1" s="1"/>
  <c r="H116" i="1"/>
  <c r="J116" i="1" s="1"/>
  <c r="H231" i="1"/>
  <c r="J236" i="1"/>
  <c r="J232" i="1"/>
  <c r="J234" i="1"/>
  <c r="K234" i="1" s="1"/>
  <c r="J230" i="1"/>
  <c r="J77" i="1"/>
  <c r="J75" i="1"/>
  <c r="J270" i="1"/>
  <c r="I272" i="1"/>
  <c r="J272" i="1" s="1"/>
  <c r="I274" i="1"/>
  <c r="J274" i="1" s="1"/>
  <c r="I276" i="1"/>
  <c r="J276" i="1" s="1"/>
  <c r="I278" i="1"/>
  <c r="J278" i="1" s="1"/>
  <c r="I280" i="1"/>
  <c r="J280" i="1" s="1"/>
  <c r="J282" i="1"/>
  <c r="I284" i="1"/>
  <c r="J284" i="1" s="1"/>
  <c r="J286" i="1"/>
  <c r="I288" i="1"/>
  <c r="J288" i="1" s="1"/>
  <c r="I290" i="1"/>
  <c r="J290" i="1" s="1"/>
  <c r="I292" i="1"/>
  <c r="J292" i="1" s="1"/>
  <c r="I294" i="1"/>
  <c r="J294" i="1" s="1"/>
  <c r="I296" i="1"/>
  <c r="J296" i="1" s="1"/>
  <c r="J298" i="1"/>
  <c r="J300" i="1"/>
  <c r="J302" i="1"/>
  <c r="I271" i="1"/>
  <c r="J271" i="1" s="1"/>
  <c r="I273" i="1"/>
  <c r="J273" i="1" s="1"/>
  <c r="I275" i="1"/>
  <c r="J275" i="1" s="1"/>
  <c r="I277" i="1"/>
  <c r="J277" i="1" s="1"/>
  <c r="I279" i="1"/>
  <c r="J279" i="1" s="1"/>
  <c r="J281" i="1"/>
  <c r="J283" i="1"/>
  <c r="I285" i="1"/>
  <c r="J285" i="1" s="1"/>
  <c r="J287" i="1"/>
  <c r="I289" i="1"/>
  <c r="J289" i="1" s="1"/>
  <c r="I291" i="1"/>
  <c r="J291" i="1" s="1"/>
  <c r="J293" i="1"/>
  <c r="I295" i="1"/>
  <c r="J295" i="1" s="1"/>
  <c r="J297" i="1"/>
  <c r="J299" i="1"/>
  <c r="I301" i="1"/>
  <c r="J301" i="1" s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111" i="1"/>
  <c r="J113" i="1"/>
  <c r="J114" i="1"/>
  <c r="J118" i="1"/>
  <c r="J120" i="1"/>
  <c r="I122" i="1"/>
  <c r="J122" i="1" s="1"/>
  <c r="J124" i="1"/>
  <c r="J126" i="1"/>
  <c r="I128" i="1"/>
  <c r="J128" i="1" s="1"/>
  <c r="J130" i="1"/>
  <c r="J132" i="1"/>
  <c r="J154" i="1"/>
  <c r="J156" i="1"/>
  <c r="J158" i="1"/>
  <c r="J160" i="1"/>
  <c r="J162" i="1"/>
  <c r="J164" i="1"/>
  <c r="I166" i="1"/>
  <c r="J166" i="1" s="1"/>
  <c r="J168" i="1"/>
  <c r="J170" i="1"/>
  <c r="J172" i="1"/>
  <c r="J174" i="1"/>
  <c r="J176" i="1"/>
  <c r="J178" i="1"/>
  <c r="J180" i="1"/>
  <c r="J182" i="1"/>
  <c r="J184" i="1"/>
  <c r="J186" i="1"/>
  <c r="J188" i="1"/>
  <c r="J112" i="1"/>
  <c r="J115" i="1"/>
  <c r="J117" i="1"/>
  <c r="J119" i="1"/>
  <c r="J121" i="1"/>
  <c r="J123" i="1"/>
  <c r="J125" i="1"/>
  <c r="J127" i="1"/>
  <c r="J129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7" i="1"/>
  <c r="J159" i="1"/>
  <c r="J161" i="1"/>
  <c r="J163" i="1"/>
  <c r="I165" i="1"/>
  <c r="J165" i="1" s="1"/>
  <c r="I167" i="1"/>
  <c r="J167" i="1" s="1"/>
  <c r="J169" i="1"/>
  <c r="J171" i="1"/>
  <c r="J173" i="1"/>
  <c r="J175" i="1"/>
  <c r="I177" i="1"/>
  <c r="J177" i="1" s="1"/>
  <c r="J179" i="1"/>
  <c r="I181" i="1"/>
  <c r="J181" i="1" s="1"/>
  <c r="I183" i="1"/>
  <c r="J183" i="1" s="1"/>
  <c r="J185" i="1"/>
  <c r="J187" i="1"/>
  <c r="J204" i="1"/>
  <c r="I206" i="1"/>
  <c r="J206" i="1" s="1"/>
  <c r="I208" i="1"/>
  <c r="J208" i="1" s="1"/>
  <c r="I210" i="1"/>
  <c r="J210" i="1" s="1"/>
  <c r="I212" i="1"/>
  <c r="J212" i="1" s="1"/>
  <c r="J214" i="1"/>
  <c r="I216" i="1"/>
  <c r="J216" i="1" s="1"/>
  <c r="I218" i="1"/>
  <c r="J218" i="1" s="1"/>
  <c r="J220" i="1"/>
  <c r="J222" i="1"/>
  <c r="I224" i="1"/>
  <c r="J224" i="1" s="1"/>
  <c r="I226" i="1"/>
  <c r="J226" i="1" s="1"/>
  <c r="J228" i="1"/>
  <c r="J189" i="1"/>
  <c r="I190" i="1"/>
  <c r="J190" i="1" s="1"/>
  <c r="I191" i="1"/>
  <c r="J191" i="1" s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5" i="1"/>
  <c r="I207" i="1"/>
  <c r="J207" i="1" s="1"/>
  <c r="I209" i="1"/>
  <c r="J209" i="1" s="1"/>
  <c r="I211" i="1"/>
  <c r="J211" i="1" s="1"/>
  <c r="I213" i="1"/>
  <c r="J213" i="1" s="1"/>
  <c r="I215" i="1"/>
  <c r="J215" i="1" s="1"/>
  <c r="I217" i="1"/>
  <c r="J217" i="1" s="1"/>
  <c r="I219" i="1"/>
  <c r="J219" i="1" s="1"/>
  <c r="J221" i="1"/>
  <c r="I223" i="1"/>
  <c r="J223" i="1" s="1"/>
  <c r="I225" i="1"/>
  <c r="J225" i="1" s="1"/>
  <c r="I227" i="1"/>
  <c r="J227" i="1" s="1"/>
  <c r="J229" i="1"/>
  <c r="J233" i="1"/>
  <c r="J235" i="1"/>
  <c r="I237" i="1"/>
  <c r="J237" i="1" s="1"/>
  <c r="I238" i="1"/>
  <c r="J238" i="1" s="1"/>
  <c r="J239" i="1"/>
  <c r="J240" i="1"/>
  <c r="J241" i="1"/>
  <c r="I242" i="1"/>
  <c r="J242" i="1" s="1"/>
  <c r="J243" i="1"/>
  <c r="J244" i="1"/>
  <c r="J245" i="1"/>
  <c r="J246" i="1"/>
  <c r="J247" i="1"/>
  <c r="J248" i="1"/>
  <c r="J260" i="1"/>
  <c r="J262" i="1"/>
  <c r="J264" i="1"/>
  <c r="I266" i="1"/>
  <c r="J266" i="1" s="1"/>
  <c r="J268" i="1"/>
  <c r="J249" i="1"/>
  <c r="J250" i="1"/>
  <c r="J251" i="1"/>
  <c r="J252" i="1"/>
  <c r="J253" i="1"/>
  <c r="J254" i="1"/>
  <c r="J255" i="1"/>
  <c r="J256" i="1"/>
  <c r="J257" i="1"/>
  <c r="J258" i="1"/>
  <c r="J259" i="1"/>
  <c r="J261" i="1"/>
  <c r="J263" i="1"/>
  <c r="I265" i="1"/>
  <c r="J265" i="1" s="1"/>
  <c r="I267" i="1"/>
  <c r="J267" i="1" s="1"/>
  <c r="J269" i="1"/>
  <c r="J41" i="1"/>
  <c r="J45" i="1"/>
  <c r="J49" i="1"/>
  <c r="J53" i="1"/>
  <c r="J57" i="1"/>
  <c r="J59" i="1"/>
  <c r="J61" i="1"/>
  <c r="J39" i="1"/>
  <c r="J43" i="1"/>
  <c r="J47" i="1"/>
  <c r="I51" i="1"/>
  <c r="J51" i="1" s="1"/>
  <c r="J55" i="1"/>
  <c r="J40" i="1"/>
  <c r="J42" i="1"/>
  <c r="J44" i="1"/>
  <c r="J46" i="1"/>
  <c r="J48" i="1"/>
  <c r="J50" i="1"/>
  <c r="J52" i="1"/>
  <c r="J54" i="1"/>
  <c r="I56" i="1"/>
  <c r="J56" i="1" s="1"/>
  <c r="J58" i="1"/>
  <c r="J60" i="1"/>
  <c r="J62" i="1"/>
  <c r="J63" i="1"/>
  <c r="J64" i="1"/>
  <c r="J65" i="1"/>
  <c r="J66" i="1"/>
  <c r="J67" i="1"/>
  <c r="J68" i="1"/>
  <c r="J69" i="1"/>
  <c r="J72" i="1"/>
  <c r="J74" i="1"/>
  <c r="J76" i="1"/>
  <c r="I78" i="1"/>
  <c r="J78" i="1" s="1"/>
  <c r="J79" i="1"/>
  <c r="J80" i="1"/>
  <c r="J81" i="1"/>
  <c r="J82" i="1"/>
  <c r="I84" i="1"/>
  <c r="J84" i="1" s="1"/>
  <c r="J85" i="1"/>
  <c r="J86" i="1"/>
  <c r="J87" i="1"/>
  <c r="J88" i="1"/>
  <c r="J89" i="1"/>
  <c r="J103" i="1"/>
  <c r="I105" i="1"/>
  <c r="J105" i="1" s="1"/>
  <c r="J107" i="1"/>
  <c r="J109" i="1"/>
  <c r="J90" i="1"/>
  <c r="J91" i="1"/>
  <c r="J92" i="1"/>
  <c r="J93" i="1"/>
  <c r="J94" i="1"/>
  <c r="J95" i="1"/>
  <c r="J96" i="1"/>
  <c r="J97" i="1"/>
  <c r="J98" i="1"/>
  <c r="J99" i="1"/>
  <c r="J100" i="1"/>
  <c r="J101" i="1"/>
  <c r="I102" i="1"/>
  <c r="J102" i="1" s="1"/>
  <c r="J104" i="1"/>
  <c r="I106" i="1"/>
  <c r="J106" i="1" s="1"/>
  <c r="J108" i="1"/>
  <c r="J110" i="1"/>
  <c r="I37" i="1"/>
  <c r="J37" i="1" s="1"/>
  <c r="J36" i="1"/>
  <c r="I38" i="1"/>
  <c r="J38" i="1" s="1"/>
  <c r="J35" i="1"/>
  <c r="I33" i="1"/>
  <c r="J33" i="1" s="1"/>
  <c r="J32" i="1"/>
  <c r="I34" i="1"/>
  <c r="J34" i="1" s="1"/>
  <c r="J31" i="1"/>
  <c r="J28" i="1"/>
  <c r="J29" i="1"/>
  <c r="J30" i="1"/>
  <c r="J27" i="1"/>
  <c r="J26" i="1"/>
  <c r="I24" i="1"/>
  <c r="J24" i="1" s="1"/>
  <c r="J23" i="1"/>
  <c r="I25" i="1"/>
  <c r="J25" i="1" s="1"/>
  <c r="J17" i="1"/>
  <c r="I21" i="1"/>
  <c r="J21" i="1" s="1"/>
  <c r="I19" i="1"/>
  <c r="J19" i="1" s="1"/>
  <c r="I18" i="1"/>
  <c r="J18" i="1" s="1"/>
  <c r="I20" i="1"/>
  <c r="J20" i="1" s="1"/>
  <c r="I22" i="1"/>
  <c r="J22" i="1" s="1"/>
  <c r="J15" i="1"/>
  <c r="I16" i="1"/>
  <c r="J16" i="1" s="1"/>
  <c r="I13" i="1"/>
  <c r="J13" i="1" s="1"/>
  <c r="J12" i="1"/>
  <c r="I14" i="1"/>
  <c r="J14" i="1" s="1"/>
  <c r="J8" i="1"/>
  <c r="I9" i="1"/>
  <c r="J9" i="1" s="1"/>
  <c r="J11" i="1"/>
  <c r="J10" i="1"/>
  <c r="J7" i="1"/>
  <c r="J231" i="1" l="1"/>
  <c r="K231" i="1" s="1"/>
  <c r="L231" i="1" s="1"/>
  <c r="L234" i="1"/>
  <c r="J70" i="1"/>
  <c r="L73" i="1"/>
  <c r="M73" i="1" s="1"/>
  <c r="K236" i="1"/>
  <c r="L236" i="1" s="1"/>
  <c r="K232" i="1"/>
  <c r="L232" i="1" s="1"/>
  <c r="K230" i="1"/>
  <c r="L230" i="1" s="1"/>
  <c r="M230" i="1" s="1"/>
  <c r="N230" i="1" s="1"/>
  <c r="P230" i="1" s="1"/>
  <c r="K77" i="1"/>
  <c r="L77" i="1" s="1"/>
  <c r="K75" i="1"/>
  <c r="L75" i="1" s="1"/>
  <c r="K71" i="1"/>
  <c r="L71" i="1" s="1"/>
  <c r="K323" i="1"/>
  <c r="L323" i="1" s="1"/>
  <c r="K321" i="1"/>
  <c r="L321" i="1" s="1"/>
  <c r="K319" i="1"/>
  <c r="L319" i="1" s="1"/>
  <c r="K317" i="1"/>
  <c r="L317" i="1" s="1"/>
  <c r="K315" i="1"/>
  <c r="L315" i="1" s="1"/>
  <c r="K313" i="1"/>
  <c r="L313" i="1" s="1"/>
  <c r="K311" i="1"/>
  <c r="L311" i="1" s="1"/>
  <c r="K309" i="1"/>
  <c r="L309" i="1" s="1"/>
  <c r="K307" i="1"/>
  <c r="L307" i="1" s="1"/>
  <c r="K305" i="1"/>
  <c r="L305" i="1" s="1"/>
  <c r="K303" i="1"/>
  <c r="L303" i="1" s="1"/>
  <c r="K299" i="1"/>
  <c r="L299" i="1" s="1"/>
  <c r="K295" i="1"/>
  <c r="L295" i="1" s="1"/>
  <c r="K291" i="1"/>
  <c r="L291" i="1" s="1"/>
  <c r="K287" i="1"/>
  <c r="L287" i="1" s="1"/>
  <c r="K283" i="1"/>
  <c r="L283" i="1" s="1"/>
  <c r="K279" i="1"/>
  <c r="L279" i="1" s="1"/>
  <c r="K275" i="1"/>
  <c r="L275" i="1" s="1"/>
  <c r="K271" i="1"/>
  <c r="L271" i="1" s="1"/>
  <c r="K300" i="1"/>
  <c r="L300" i="1" s="1"/>
  <c r="K296" i="1"/>
  <c r="L296" i="1" s="1"/>
  <c r="K292" i="1"/>
  <c r="L292" i="1" s="1"/>
  <c r="K288" i="1"/>
  <c r="L288" i="1" s="1"/>
  <c r="K284" i="1"/>
  <c r="L284" i="1" s="1"/>
  <c r="K280" i="1"/>
  <c r="L280" i="1" s="1"/>
  <c r="K276" i="1"/>
  <c r="L276" i="1" s="1"/>
  <c r="K272" i="1"/>
  <c r="L272" i="1" s="1"/>
  <c r="K322" i="1"/>
  <c r="L322" i="1" s="1"/>
  <c r="K320" i="1"/>
  <c r="L320" i="1" s="1"/>
  <c r="K318" i="1"/>
  <c r="L318" i="1" s="1"/>
  <c r="K316" i="1"/>
  <c r="L316" i="1" s="1"/>
  <c r="K314" i="1"/>
  <c r="L314" i="1" s="1"/>
  <c r="K312" i="1"/>
  <c r="L312" i="1" s="1"/>
  <c r="K310" i="1"/>
  <c r="L310" i="1" s="1"/>
  <c r="K308" i="1"/>
  <c r="L308" i="1" s="1"/>
  <c r="K306" i="1"/>
  <c r="L306" i="1" s="1"/>
  <c r="K304" i="1"/>
  <c r="L304" i="1" s="1"/>
  <c r="K301" i="1"/>
  <c r="L301" i="1" s="1"/>
  <c r="K297" i="1"/>
  <c r="L297" i="1" s="1"/>
  <c r="K293" i="1"/>
  <c r="L293" i="1" s="1"/>
  <c r="K289" i="1"/>
  <c r="L289" i="1" s="1"/>
  <c r="K285" i="1"/>
  <c r="L285" i="1" s="1"/>
  <c r="K281" i="1"/>
  <c r="L281" i="1" s="1"/>
  <c r="K277" i="1"/>
  <c r="L277" i="1" s="1"/>
  <c r="K273" i="1"/>
  <c r="L273" i="1" s="1"/>
  <c r="K302" i="1"/>
  <c r="L302" i="1" s="1"/>
  <c r="K298" i="1"/>
  <c r="L298" i="1" s="1"/>
  <c r="K294" i="1"/>
  <c r="L294" i="1" s="1"/>
  <c r="K290" i="1"/>
  <c r="L290" i="1" s="1"/>
  <c r="K286" i="1"/>
  <c r="L286" i="1" s="1"/>
  <c r="K282" i="1"/>
  <c r="L282" i="1" s="1"/>
  <c r="K278" i="1"/>
  <c r="L278" i="1" s="1"/>
  <c r="K274" i="1"/>
  <c r="L274" i="1" s="1"/>
  <c r="K270" i="1"/>
  <c r="L270" i="1" s="1"/>
  <c r="K267" i="1"/>
  <c r="L267" i="1" s="1"/>
  <c r="K263" i="1"/>
  <c r="L263" i="1" s="1"/>
  <c r="K259" i="1"/>
  <c r="L259" i="1" s="1"/>
  <c r="K266" i="1"/>
  <c r="L266" i="1" s="1"/>
  <c r="K262" i="1"/>
  <c r="L262" i="1" s="1"/>
  <c r="K248" i="1"/>
  <c r="L248" i="1" s="1"/>
  <c r="K246" i="1"/>
  <c r="L246" i="1" s="1"/>
  <c r="K244" i="1"/>
  <c r="L244" i="1" s="1"/>
  <c r="K242" i="1"/>
  <c r="L242" i="1" s="1"/>
  <c r="K240" i="1"/>
  <c r="L240" i="1" s="1"/>
  <c r="K238" i="1"/>
  <c r="L238" i="1" s="1"/>
  <c r="K227" i="1"/>
  <c r="L227" i="1" s="1"/>
  <c r="K223" i="1"/>
  <c r="L223" i="1" s="1"/>
  <c r="K219" i="1"/>
  <c r="L219" i="1" s="1"/>
  <c r="K215" i="1"/>
  <c r="L215" i="1" s="1"/>
  <c r="K211" i="1"/>
  <c r="L211" i="1" s="1"/>
  <c r="K207" i="1"/>
  <c r="L207" i="1" s="1"/>
  <c r="K203" i="1"/>
  <c r="L203" i="1" s="1"/>
  <c r="K201" i="1"/>
  <c r="L201" i="1" s="1"/>
  <c r="K199" i="1"/>
  <c r="L199" i="1" s="1"/>
  <c r="K197" i="1"/>
  <c r="L197" i="1" s="1"/>
  <c r="K195" i="1"/>
  <c r="L195" i="1" s="1"/>
  <c r="K193" i="1"/>
  <c r="L193" i="1" s="1"/>
  <c r="K191" i="1"/>
  <c r="L191" i="1" s="1"/>
  <c r="K189" i="1"/>
  <c r="L189" i="1" s="1"/>
  <c r="K185" i="1"/>
  <c r="L185" i="1" s="1"/>
  <c r="K181" i="1"/>
  <c r="L181" i="1" s="1"/>
  <c r="K177" i="1"/>
  <c r="L177" i="1" s="1"/>
  <c r="K173" i="1"/>
  <c r="L173" i="1" s="1"/>
  <c r="K169" i="1"/>
  <c r="L169" i="1" s="1"/>
  <c r="K165" i="1"/>
  <c r="L165" i="1" s="1"/>
  <c r="K161" i="1"/>
  <c r="L161" i="1" s="1"/>
  <c r="K157" i="1"/>
  <c r="L157" i="1" s="1"/>
  <c r="K153" i="1"/>
  <c r="L153" i="1" s="1"/>
  <c r="K186" i="1"/>
  <c r="L186" i="1" s="1"/>
  <c r="K182" i="1"/>
  <c r="L182" i="1" s="1"/>
  <c r="K178" i="1"/>
  <c r="L178" i="1" s="1"/>
  <c r="K174" i="1"/>
  <c r="L174" i="1" s="1"/>
  <c r="K170" i="1"/>
  <c r="L170" i="1" s="1"/>
  <c r="K166" i="1"/>
  <c r="L166" i="1" s="1"/>
  <c r="K162" i="1"/>
  <c r="L162" i="1" s="1"/>
  <c r="K132" i="1"/>
  <c r="L132" i="1" s="1"/>
  <c r="K128" i="1"/>
  <c r="L128" i="1" s="1"/>
  <c r="K124" i="1"/>
  <c r="L124" i="1" s="1"/>
  <c r="K120" i="1"/>
  <c r="L120" i="1" s="1"/>
  <c r="K116" i="1"/>
  <c r="L116" i="1" s="1"/>
  <c r="K113" i="1"/>
  <c r="L113" i="1" s="1"/>
  <c r="K269" i="1"/>
  <c r="L269" i="1" s="1"/>
  <c r="K265" i="1"/>
  <c r="L265" i="1" s="1"/>
  <c r="K261" i="1"/>
  <c r="L261" i="1" s="1"/>
  <c r="K268" i="1"/>
  <c r="L268" i="1" s="1"/>
  <c r="K264" i="1"/>
  <c r="L264" i="1" s="1"/>
  <c r="K260" i="1"/>
  <c r="L260" i="1" s="1"/>
  <c r="K247" i="1"/>
  <c r="L247" i="1" s="1"/>
  <c r="K245" i="1"/>
  <c r="L245" i="1" s="1"/>
  <c r="K243" i="1"/>
  <c r="L243" i="1" s="1"/>
  <c r="K241" i="1"/>
  <c r="L241" i="1" s="1"/>
  <c r="K239" i="1"/>
  <c r="L239" i="1" s="1"/>
  <c r="K237" i="1"/>
  <c r="L237" i="1" s="1"/>
  <c r="K225" i="1"/>
  <c r="L225" i="1" s="1"/>
  <c r="K221" i="1"/>
  <c r="L221" i="1" s="1"/>
  <c r="K217" i="1"/>
  <c r="L217" i="1" s="1"/>
  <c r="K213" i="1"/>
  <c r="L213" i="1" s="1"/>
  <c r="K209" i="1"/>
  <c r="L209" i="1" s="1"/>
  <c r="K205" i="1"/>
  <c r="L205" i="1" s="1"/>
  <c r="K228" i="1"/>
  <c r="L228" i="1" s="1"/>
  <c r="K187" i="1"/>
  <c r="L187" i="1" s="1"/>
  <c r="K183" i="1"/>
  <c r="L183" i="1" s="1"/>
  <c r="K179" i="1"/>
  <c r="L179" i="1" s="1"/>
  <c r="K175" i="1"/>
  <c r="L175" i="1" s="1"/>
  <c r="K171" i="1"/>
  <c r="L171" i="1" s="1"/>
  <c r="K167" i="1"/>
  <c r="L167" i="1" s="1"/>
  <c r="K163" i="1"/>
  <c r="L163" i="1" s="1"/>
  <c r="K159" i="1"/>
  <c r="L159" i="1" s="1"/>
  <c r="K155" i="1"/>
  <c r="L155" i="1" s="1"/>
  <c r="K188" i="1"/>
  <c r="L188" i="1" s="1"/>
  <c r="K184" i="1"/>
  <c r="L184" i="1" s="1"/>
  <c r="K180" i="1"/>
  <c r="L180" i="1" s="1"/>
  <c r="K176" i="1"/>
  <c r="L176" i="1" s="1"/>
  <c r="K172" i="1"/>
  <c r="L172" i="1" s="1"/>
  <c r="K168" i="1"/>
  <c r="L168" i="1" s="1"/>
  <c r="K164" i="1"/>
  <c r="L164" i="1" s="1"/>
  <c r="K160" i="1"/>
  <c r="L160" i="1" s="1"/>
  <c r="K130" i="1"/>
  <c r="L130" i="1" s="1"/>
  <c r="K126" i="1"/>
  <c r="L126" i="1" s="1"/>
  <c r="K122" i="1"/>
  <c r="L122" i="1" s="1"/>
  <c r="K118" i="1"/>
  <c r="L118" i="1" s="1"/>
  <c r="K114" i="1"/>
  <c r="L114" i="1" s="1"/>
  <c r="K257" i="1"/>
  <c r="L257" i="1" s="1"/>
  <c r="K255" i="1"/>
  <c r="L255" i="1" s="1"/>
  <c r="K253" i="1"/>
  <c r="L253" i="1" s="1"/>
  <c r="K251" i="1"/>
  <c r="L251" i="1" s="1"/>
  <c r="K249" i="1"/>
  <c r="L249" i="1" s="1"/>
  <c r="K235" i="1"/>
  <c r="L235" i="1" s="1"/>
  <c r="K233" i="1"/>
  <c r="L233" i="1" s="1"/>
  <c r="K229" i="1"/>
  <c r="L229" i="1" s="1"/>
  <c r="K151" i="1"/>
  <c r="L151" i="1" s="1"/>
  <c r="K149" i="1"/>
  <c r="L149" i="1" s="1"/>
  <c r="K147" i="1"/>
  <c r="L147" i="1" s="1"/>
  <c r="K145" i="1"/>
  <c r="L145" i="1" s="1"/>
  <c r="K143" i="1"/>
  <c r="L143" i="1" s="1"/>
  <c r="K141" i="1"/>
  <c r="L141" i="1" s="1"/>
  <c r="K139" i="1"/>
  <c r="L139" i="1" s="1"/>
  <c r="K137" i="1"/>
  <c r="L137" i="1" s="1"/>
  <c r="K135" i="1"/>
  <c r="L135" i="1" s="1"/>
  <c r="K133" i="1"/>
  <c r="L133" i="1" s="1"/>
  <c r="K129" i="1"/>
  <c r="L129" i="1" s="1"/>
  <c r="K125" i="1"/>
  <c r="L125" i="1" s="1"/>
  <c r="K121" i="1"/>
  <c r="L121" i="1" s="1"/>
  <c r="K117" i="1"/>
  <c r="L117" i="1" s="1"/>
  <c r="K112" i="1"/>
  <c r="L112" i="1" s="1"/>
  <c r="K158" i="1"/>
  <c r="L158" i="1" s="1"/>
  <c r="K156" i="1"/>
  <c r="L156" i="1" s="1"/>
  <c r="K154" i="1"/>
  <c r="L154" i="1" s="1"/>
  <c r="K258" i="1"/>
  <c r="L258" i="1" s="1"/>
  <c r="K256" i="1"/>
  <c r="L256" i="1" s="1"/>
  <c r="K254" i="1"/>
  <c r="L254" i="1" s="1"/>
  <c r="K252" i="1"/>
  <c r="L252" i="1" s="1"/>
  <c r="K250" i="1"/>
  <c r="L250" i="1" s="1"/>
  <c r="M234" i="1"/>
  <c r="N234" i="1" s="1"/>
  <c r="P234" i="1" s="1"/>
  <c r="K226" i="1"/>
  <c r="L226" i="1" s="1"/>
  <c r="K224" i="1"/>
  <c r="L224" i="1" s="1"/>
  <c r="K222" i="1"/>
  <c r="L222" i="1" s="1"/>
  <c r="K220" i="1"/>
  <c r="L220" i="1" s="1"/>
  <c r="K218" i="1"/>
  <c r="L218" i="1" s="1"/>
  <c r="K216" i="1"/>
  <c r="L216" i="1" s="1"/>
  <c r="K214" i="1"/>
  <c r="L214" i="1" s="1"/>
  <c r="K212" i="1"/>
  <c r="L212" i="1" s="1"/>
  <c r="K210" i="1"/>
  <c r="L210" i="1" s="1"/>
  <c r="K208" i="1"/>
  <c r="L208" i="1" s="1"/>
  <c r="K206" i="1"/>
  <c r="L206" i="1" s="1"/>
  <c r="K204" i="1"/>
  <c r="L204" i="1" s="1"/>
  <c r="K202" i="1"/>
  <c r="L202" i="1" s="1"/>
  <c r="K200" i="1"/>
  <c r="L200" i="1" s="1"/>
  <c r="K198" i="1"/>
  <c r="L198" i="1" s="1"/>
  <c r="K196" i="1"/>
  <c r="L196" i="1" s="1"/>
  <c r="K194" i="1"/>
  <c r="L194" i="1" s="1"/>
  <c r="K192" i="1"/>
  <c r="L192" i="1" s="1"/>
  <c r="K190" i="1"/>
  <c r="L190" i="1" s="1"/>
  <c r="K152" i="1"/>
  <c r="L152" i="1" s="1"/>
  <c r="K150" i="1"/>
  <c r="L150" i="1" s="1"/>
  <c r="K148" i="1"/>
  <c r="L148" i="1" s="1"/>
  <c r="K146" i="1"/>
  <c r="L146" i="1" s="1"/>
  <c r="K144" i="1"/>
  <c r="L144" i="1" s="1"/>
  <c r="K142" i="1"/>
  <c r="L142" i="1" s="1"/>
  <c r="K140" i="1"/>
  <c r="L140" i="1" s="1"/>
  <c r="K138" i="1"/>
  <c r="L138" i="1" s="1"/>
  <c r="K136" i="1"/>
  <c r="L136" i="1" s="1"/>
  <c r="K134" i="1"/>
  <c r="L134" i="1" s="1"/>
  <c r="K131" i="1"/>
  <c r="L131" i="1" s="1"/>
  <c r="K127" i="1"/>
  <c r="L127" i="1" s="1"/>
  <c r="K123" i="1"/>
  <c r="L123" i="1" s="1"/>
  <c r="K119" i="1"/>
  <c r="L119" i="1" s="1"/>
  <c r="K115" i="1"/>
  <c r="L115" i="1" s="1"/>
  <c r="K111" i="1"/>
  <c r="L111" i="1" s="1"/>
  <c r="K89" i="1"/>
  <c r="L89" i="1" s="1"/>
  <c r="K87" i="1"/>
  <c r="L87" i="1" s="1"/>
  <c r="K85" i="1"/>
  <c r="L85" i="1" s="1"/>
  <c r="K83" i="1"/>
  <c r="L83" i="1" s="1"/>
  <c r="K81" i="1"/>
  <c r="L81" i="1" s="1"/>
  <c r="K79" i="1"/>
  <c r="L79" i="1" s="1"/>
  <c r="K60" i="1"/>
  <c r="L60" i="1" s="1"/>
  <c r="K56" i="1"/>
  <c r="L56" i="1" s="1"/>
  <c r="K52" i="1"/>
  <c r="L52" i="1" s="1"/>
  <c r="K48" i="1"/>
  <c r="L48" i="1" s="1"/>
  <c r="K44" i="1"/>
  <c r="L44" i="1" s="1"/>
  <c r="K39" i="1"/>
  <c r="L39" i="1" s="1"/>
  <c r="K110" i="1"/>
  <c r="L110" i="1" s="1"/>
  <c r="K88" i="1"/>
  <c r="L88" i="1" s="1"/>
  <c r="K86" i="1"/>
  <c r="L86" i="1" s="1"/>
  <c r="K84" i="1"/>
  <c r="L84" i="1" s="1"/>
  <c r="K82" i="1"/>
  <c r="L82" i="1" s="1"/>
  <c r="K80" i="1"/>
  <c r="L80" i="1" s="1"/>
  <c r="K78" i="1"/>
  <c r="L78" i="1" s="1"/>
  <c r="K58" i="1"/>
  <c r="L58" i="1" s="1"/>
  <c r="K54" i="1"/>
  <c r="L54" i="1" s="1"/>
  <c r="K50" i="1"/>
  <c r="L50" i="1" s="1"/>
  <c r="K46" i="1"/>
  <c r="L46" i="1" s="1"/>
  <c r="K40" i="1"/>
  <c r="L40" i="1" s="1"/>
  <c r="K41" i="1"/>
  <c r="L41" i="1" s="1"/>
  <c r="K101" i="1"/>
  <c r="L101" i="1" s="1"/>
  <c r="K99" i="1"/>
  <c r="L99" i="1" s="1"/>
  <c r="K97" i="1"/>
  <c r="L97" i="1" s="1"/>
  <c r="K95" i="1"/>
  <c r="L95" i="1" s="1"/>
  <c r="K93" i="1"/>
  <c r="L93" i="1" s="1"/>
  <c r="K91" i="1"/>
  <c r="L91" i="1" s="1"/>
  <c r="K69" i="1"/>
  <c r="L69" i="1" s="1"/>
  <c r="K67" i="1"/>
  <c r="L67" i="1" s="1"/>
  <c r="K65" i="1"/>
  <c r="L65" i="1" s="1"/>
  <c r="K63" i="1"/>
  <c r="L63" i="1" s="1"/>
  <c r="K42" i="1"/>
  <c r="L42" i="1" s="1"/>
  <c r="K55" i="1"/>
  <c r="L55" i="1" s="1"/>
  <c r="K51" i="1"/>
  <c r="L51" i="1" s="1"/>
  <c r="K47" i="1"/>
  <c r="L47" i="1" s="1"/>
  <c r="K43" i="1"/>
  <c r="L43" i="1" s="1"/>
  <c r="K61" i="1"/>
  <c r="L61" i="1" s="1"/>
  <c r="K59" i="1"/>
  <c r="L59" i="1" s="1"/>
  <c r="K57" i="1"/>
  <c r="L57" i="1" s="1"/>
  <c r="K53" i="1"/>
  <c r="L53" i="1" s="1"/>
  <c r="K49" i="1"/>
  <c r="L49" i="1" s="1"/>
  <c r="K45" i="1"/>
  <c r="L45" i="1" s="1"/>
  <c r="K108" i="1"/>
  <c r="L108" i="1" s="1"/>
  <c r="K106" i="1"/>
  <c r="L106" i="1" s="1"/>
  <c r="K104" i="1"/>
  <c r="L104" i="1" s="1"/>
  <c r="K102" i="1"/>
  <c r="L102" i="1" s="1"/>
  <c r="K100" i="1"/>
  <c r="L100" i="1" s="1"/>
  <c r="K98" i="1"/>
  <c r="L98" i="1" s="1"/>
  <c r="K96" i="1"/>
  <c r="L96" i="1" s="1"/>
  <c r="K94" i="1"/>
  <c r="L94" i="1" s="1"/>
  <c r="K92" i="1"/>
  <c r="L92" i="1" s="1"/>
  <c r="K90" i="1"/>
  <c r="L90" i="1" s="1"/>
  <c r="K109" i="1"/>
  <c r="L109" i="1" s="1"/>
  <c r="K107" i="1"/>
  <c r="L107" i="1" s="1"/>
  <c r="K105" i="1"/>
  <c r="L105" i="1" s="1"/>
  <c r="K103" i="1"/>
  <c r="L103" i="1" s="1"/>
  <c r="K76" i="1"/>
  <c r="L76" i="1" s="1"/>
  <c r="K74" i="1"/>
  <c r="L74" i="1" s="1"/>
  <c r="K72" i="1"/>
  <c r="L72" i="1" s="1"/>
  <c r="K70" i="1"/>
  <c r="L70" i="1" s="1"/>
  <c r="K68" i="1"/>
  <c r="L68" i="1" s="1"/>
  <c r="K66" i="1"/>
  <c r="L66" i="1" s="1"/>
  <c r="K64" i="1"/>
  <c r="L64" i="1" s="1"/>
  <c r="K62" i="1"/>
  <c r="L62" i="1" s="1"/>
  <c r="K36" i="1"/>
  <c r="L36" i="1" s="1"/>
  <c r="K38" i="1"/>
  <c r="L38" i="1" s="1"/>
  <c r="K37" i="1"/>
  <c r="L37" i="1" s="1"/>
  <c r="K35" i="1"/>
  <c r="L35" i="1" s="1"/>
  <c r="K32" i="1"/>
  <c r="L32" i="1" s="1"/>
  <c r="K34" i="1"/>
  <c r="L34" i="1" s="1"/>
  <c r="K33" i="1"/>
  <c r="L33" i="1" s="1"/>
  <c r="K31" i="1"/>
  <c r="L31" i="1" s="1"/>
  <c r="K29" i="1"/>
  <c r="L29" i="1" s="1"/>
  <c r="K30" i="1"/>
  <c r="L30" i="1" s="1"/>
  <c r="K28" i="1"/>
  <c r="L28" i="1" s="1"/>
  <c r="K27" i="1"/>
  <c r="L27" i="1" s="1"/>
  <c r="K26" i="1"/>
  <c r="L26" i="1" s="1"/>
  <c r="K23" i="1"/>
  <c r="L23" i="1" s="1"/>
  <c r="K25" i="1"/>
  <c r="L25" i="1" s="1"/>
  <c r="K24" i="1"/>
  <c r="L24" i="1" s="1"/>
  <c r="K22" i="1"/>
  <c r="L22" i="1" s="1"/>
  <c r="K18" i="1"/>
  <c r="L18" i="1" s="1"/>
  <c r="K21" i="1"/>
  <c r="L21" i="1" s="1"/>
  <c r="K20" i="1"/>
  <c r="L20" i="1" s="1"/>
  <c r="K19" i="1"/>
  <c r="L19" i="1" s="1"/>
  <c r="K17" i="1"/>
  <c r="L17" i="1" s="1"/>
  <c r="K16" i="1"/>
  <c r="L16" i="1" s="1"/>
  <c r="K15" i="1"/>
  <c r="L15" i="1" s="1"/>
  <c r="K12" i="1"/>
  <c r="L12" i="1" s="1"/>
  <c r="K14" i="1"/>
  <c r="L14" i="1" s="1"/>
  <c r="K13" i="1"/>
  <c r="L13" i="1" s="1"/>
  <c r="K9" i="1"/>
  <c r="L9" i="1" s="1"/>
  <c r="K8" i="1"/>
  <c r="L8" i="1" s="1"/>
  <c r="K11" i="1"/>
  <c r="L11" i="1" s="1"/>
  <c r="K10" i="1"/>
  <c r="L10" i="1" s="1"/>
  <c r="K7" i="1"/>
  <c r="L7" i="1" s="1"/>
  <c r="N73" i="1" l="1"/>
  <c r="P73" i="1" s="1"/>
  <c r="M236" i="1"/>
  <c r="N236" i="1" s="1"/>
  <c r="M232" i="1"/>
  <c r="N232" i="1" s="1"/>
  <c r="P232" i="1" s="1"/>
  <c r="M77" i="1"/>
  <c r="N77" i="1" s="1"/>
  <c r="M75" i="1"/>
  <c r="N75" i="1" s="1"/>
  <c r="M71" i="1"/>
  <c r="N71" i="1" s="1"/>
  <c r="P71" i="1" s="1"/>
  <c r="M270" i="1"/>
  <c r="N270" i="1" s="1"/>
  <c r="M278" i="1"/>
  <c r="N278" i="1" s="1"/>
  <c r="P278" i="1" s="1"/>
  <c r="M286" i="1"/>
  <c r="N286" i="1" s="1"/>
  <c r="P286" i="1" s="1"/>
  <c r="M294" i="1"/>
  <c r="N294" i="1" s="1"/>
  <c r="P294" i="1" s="1"/>
  <c r="M302" i="1"/>
  <c r="N302" i="1" s="1"/>
  <c r="P302" i="1" s="1"/>
  <c r="M277" i="1"/>
  <c r="N277" i="1" s="1"/>
  <c r="P277" i="1" s="1"/>
  <c r="M285" i="1"/>
  <c r="N285" i="1" s="1"/>
  <c r="P285" i="1" s="1"/>
  <c r="M293" i="1"/>
  <c r="N293" i="1" s="1"/>
  <c r="M301" i="1"/>
  <c r="N301" i="1" s="1"/>
  <c r="P301" i="1" s="1"/>
  <c r="M306" i="1"/>
  <c r="N306" i="1" s="1"/>
  <c r="P306" i="1" s="1"/>
  <c r="M310" i="1"/>
  <c r="N310" i="1" s="1"/>
  <c r="P310" i="1" s="1"/>
  <c r="M314" i="1"/>
  <c r="N314" i="1" s="1"/>
  <c r="P314" i="1" s="1"/>
  <c r="M318" i="1"/>
  <c r="N318" i="1" s="1"/>
  <c r="P318" i="1" s="1"/>
  <c r="M322" i="1"/>
  <c r="N322" i="1" s="1"/>
  <c r="P322" i="1" s="1"/>
  <c r="M276" i="1"/>
  <c r="N276" i="1" s="1"/>
  <c r="P276" i="1" s="1"/>
  <c r="M284" i="1"/>
  <c r="N284" i="1" s="1"/>
  <c r="P284" i="1" s="1"/>
  <c r="M292" i="1"/>
  <c r="N292" i="1" s="1"/>
  <c r="P292" i="1" s="1"/>
  <c r="M300" i="1"/>
  <c r="N300" i="1" s="1"/>
  <c r="M275" i="1"/>
  <c r="N275" i="1" s="1"/>
  <c r="P275" i="1" s="1"/>
  <c r="M283" i="1"/>
  <c r="N283" i="1" s="1"/>
  <c r="M291" i="1"/>
  <c r="N291" i="1" s="1"/>
  <c r="P291" i="1" s="1"/>
  <c r="M299" i="1"/>
  <c r="N299" i="1" s="1"/>
  <c r="P299" i="1" s="1"/>
  <c r="M305" i="1"/>
  <c r="N305" i="1" s="1"/>
  <c r="P305" i="1" s="1"/>
  <c r="M309" i="1"/>
  <c r="N309" i="1" s="1"/>
  <c r="P309" i="1" s="1"/>
  <c r="M313" i="1"/>
  <c r="N313" i="1" s="1"/>
  <c r="P313" i="1" s="1"/>
  <c r="M317" i="1"/>
  <c r="N317" i="1" s="1"/>
  <c r="P317" i="1" s="1"/>
  <c r="M321" i="1"/>
  <c r="N321" i="1" s="1"/>
  <c r="P321" i="1" s="1"/>
  <c r="M274" i="1"/>
  <c r="N274" i="1" s="1"/>
  <c r="P274" i="1" s="1"/>
  <c r="M282" i="1"/>
  <c r="N282" i="1" s="1"/>
  <c r="P282" i="1" s="1"/>
  <c r="M290" i="1"/>
  <c r="N290" i="1" s="1"/>
  <c r="P290" i="1" s="1"/>
  <c r="M298" i="1"/>
  <c r="N298" i="1" s="1"/>
  <c r="P298" i="1" s="1"/>
  <c r="M273" i="1"/>
  <c r="N273" i="1" s="1"/>
  <c r="P273" i="1" s="1"/>
  <c r="M281" i="1"/>
  <c r="N281" i="1" s="1"/>
  <c r="P281" i="1" s="1"/>
  <c r="M289" i="1"/>
  <c r="N289" i="1" s="1"/>
  <c r="P289" i="1" s="1"/>
  <c r="M297" i="1"/>
  <c r="N297" i="1" s="1"/>
  <c r="P297" i="1" s="1"/>
  <c r="M304" i="1"/>
  <c r="N304" i="1" s="1"/>
  <c r="P304" i="1" s="1"/>
  <c r="M308" i="1"/>
  <c r="N308" i="1" s="1"/>
  <c r="P308" i="1" s="1"/>
  <c r="M312" i="1"/>
  <c r="N312" i="1" s="1"/>
  <c r="P312" i="1" s="1"/>
  <c r="M316" i="1"/>
  <c r="N316" i="1" s="1"/>
  <c r="P316" i="1" s="1"/>
  <c r="M320" i="1"/>
  <c r="N320" i="1" s="1"/>
  <c r="P320" i="1" s="1"/>
  <c r="M272" i="1"/>
  <c r="N272" i="1" s="1"/>
  <c r="P272" i="1" s="1"/>
  <c r="M280" i="1"/>
  <c r="N280" i="1" s="1"/>
  <c r="P280" i="1" s="1"/>
  <c r="M288" i="1"/>
  <c r="N288" i="1" s="1"/>
  <c r="P288" i="1" s="1"/>
  <c r="M296" i="1"/>
  <c r="N296" i="1" s="1"/>
  <c r="P296" i="1" s="1"/>
  <c r="M271" i="1"/>
  <c r="N271" i="1" s="1"/>
  <c r="P271" i="1" s="1"/>
  <c r="M279" i="1"/>
  <c r="N279" i="1" s="1"/>
  <c r="P279" i="1" s="1"/>
  <c r="M287" i="1"/>
  <c r="N287" i="1" s="1"/>
  <c r="M295" i="1"/>
  <c r="N295" i="1" s="1"/>
  <c r="P295" i="1" s="1"/>
  <c r="M303" i="1"/>
  <c r="N303" i="1" s="1"/>
  <c r="P303" i="1" s="1"/>
  <c r="M307" i="1"/>
  <c r="N307" i="1" s="1"/>
  <c r="P307" i="1" s="1"/>
  <c r="M311" i="1"/>
  <c r="N311" i="1" s="1"/>
  <c r="P311" i="1" s="1"/>
  <c r="M315" i="1"/>
  <c r="N315" i="1" s="1"/>
  <c r="P315" i="1" s="1"/>
  <c r="M319" i="1"/>
  <c r="N319" i="1" s="1"/>
  <c r="P319" i="1" s="1"/>
  <c r="M323" i="1"/>
  <c r="N323" i="1" s="1"/>
  <c r="P323" i="1" s="1"/>
  <c r="M111" i="1"/>
  <c r="N111" i="1" s="1"/>
  <c r="P111" i="1" s="1"/>
  <c r="M119" i="1"/>
  <c r="N119" i="1" s="1"/>
  <c r="P119" i="1" s="1"/>
  <c r="M127" i="1"/>
  <c r="N127" i="1" s="1"/>
  <c r="M134" i="1"/>
  <c r="N134" i="1" s="1"/>
  <c r="P134" i="1" s="1"/>
  <c r="M138" i="1"/>
  <c r="N138" i="1" s="1"/>
  <c r="P138" i="1" s="1"/>
  <c r="M142" i="1"/>
  <c r="N142" i="1" s="1"/>
  <c r="P142" i="1" s="1"/>
  <c r="M146" i="1"/>
  <c r="N146" i="1" s="1"/>
  <c r="P146" i="1" s="1"/>
  <c r="M150" i="1"/>
  <c r="N150" i="1" s="1"/>
  <c r="P150" i="1" s="1"/>
  <c r="M190" i="1"/>
  <c r="N190" i="1" s="1"/>
  <c r="P190" i="1" s="1"/>
  <c r="M194" i="1"/>
  <c r="N194" i="1" s="1"/>
  <c r="P194" i="1" s="1"/>
  <c r="M198" i="1"/>
  <c r="N198" i="1" s="1"/>
  <c r="P198" i="1" s="1"/>
  <c r="M202" i="1"/>
  <c r="N202" i="1" s="1"/>
  <c r="P202" i="1" s="1"/>
  <c r="M206" i="1"/>
  <c r="N206" i="1" s="1"/>
  <c r="P206" i="1" s="1"/>
  <c r="M210" i="1"/>
  <c r="N210" i="1" s="1"/>
  <c r="P210" i="1" s="1"/>
  <c r="M214" i="1"/>
  <c r="N214" i="1" s="1"/>
  <c r="M218" i="1"/>
  <c r="N218" i="1" s="1"/>
  <c r="P218" i="1" s="1"/>
  <c r="M222" i="1"/>
  <c r="N222" i="1" s="1"/>
  <c r="M226" i="1"/>
  <c r="N226" i="1" s="1"/>
  <c r="P226" i="1" s="1"/>
  <c r="M252" i="1"/>
  <c r="N252" i="1" s="1"/>
  <c r="P252" i="1" s="1"/>
  <c r="M256" i="1"/>
  <c r="N256" i="1" s="1"/>
  <c r="M154" i="1"/>
  <c r="N154" i="1" s="1"/>
  <c r="P154" i="1" s="1"/>
  <c r="M158" i="1"/>
  <c r="N158" i="1" s="1"/>
  <c r="P158" i="1" s="1"/>
  <c r="M117" i="1"/>
  <c r="N117" i="1" s="1"/>
  <c r="P117" i="1" s="1"/>
  <c r="M125" i="1"/>
  <c r="N125" i="1" s="1"/>
  <c r="P125" i="1" s="1"/>
  <c r="M133" i="1"/>
  <c r="N133" i="1" s="1"/>
  <c r="P133" i="1" s="1"/>
  <c r="M137" i="1"/>
  <c r="N137" i="1" s="1"/>
  <c r="P137" i="1" s="1"/>
  <c r="M141" i="1"/>
  <c r="N141" i="1" s="1"/>
  <c r="P141" i="1" s="1"/>
  <c r="M145" i="1"/>
  <c r="N145" i="1" s="1"/>
  <c r="P145" i="1" s="1"/>
  <c r="M149" i="1"/>
  <c r="N149" i="1" s="1"/>
  <c r="P149" i="1" s="1"/>
  <c r="M249" i="1"/>
  <c r="N249" i="1" s="1"/>
  <c r="P249" i="1" s="1"/>
  <c r="M253" i="1"/>
  <c r="N253" i="1" s="1"/>
  <c r="M257" i="1"/>
  <c r="N257" i="1" s="1"/>
  <c r="P257" i="1" s="1"/>
  <c r="M118" i="1"/>
  <c r="N118" i="1" s="1"/>
  <c r="P118" i="1" s="1"/>
  <c r="M126" i="1"/>
  <c r="N126" i="1" s="1"/>
  <c r="P126" i="1" s="1"/>
  <c r="M160" i="1"/>
  <c r="N160" i="1" s="1"/>
  <c r="P160" i="1" s="1"/>
  <c r="M168" i="1"/>
  <c r="N168" i="1" s="1"/>
  <c r="P168" i="1" s="1"/>
  <c r="M176" i="1"/>
  <c r="N176" i="1" s="1"/>
  <c r="M184" i="1"/>
  <c r="N184" i="1" s="1"/>
  <c r="P184" i="1" s="1"/>
  <c r="M155" i="1"/>
  <c r="N155" i="1" s="1"/>
  <c r="P155" i="1" s="1"/>
  <c r="M163" i="1"/>
  <c r="N163" i="1" s="1"/>
  <c r="P163" i="1" s="1"/>
  <c r="M171" i="1"/>
  <c r="N171" i="1" s="1"/>
  <c r="P171" i="1" s="1"/>
  <c r="M179" i="1"/>
  <c r="N179" i="1" s="1"/>
  <c r="P179" i="1" s="1"/>
  <c r="M187" i="1"/>
  <c r="N187" i="1" s="1"/>
  <c r="P187" i="1" s="1"/>
  <c r="M209" i="1"/>
  <c r="N209" i="1" s="1"/>
  <c r="P209" i="1" s="1"/>
  <c r="M217" i="1"/>
  <c r="N217" i="1" s="1"/>
  <c r="P217" i="1" s="1"/>
  <c r="M225" i="1"/>
  <c r="N225" i="1" s="1"/>
  <c r="P225" i="1" s="1"/>
  <c r="M239" i="1"/>
  <c r="N239" i="1" s="1"/>
  <c r="P239" i="1" s="1"/>
  <c r="M243" i="1"/>
  <c r="N243" i="1" s="1"/>
  <c r="P243" i="1" s="1"/>
  <c r="M247" i="1"/>
  <c r="N247" i="1" s="1"/>
  <c r="P247" i="1" s="1"/>
  <c r="M264" i="1"/>
  <c r="N264" i="1" s="1"/>
  <c r="M261" i="1"/>
  <c r="N261" i="1" s="1"/>
  <c r="P261" i="1" s="1"/>
  <c r="M269" i="1"/>
  <c r="N269" i="1" s="1"/>
  <c r="P269" i="1" s="1"/>
  <c r="M116" i="1"/>
  <c r="N116" i="1" s="1"/>
  <c r="P116" i="1" s="1"/>
  <c r="M124" i="1"/>
  <c r="N124" i="1" s="1"/>
  <c r="P124" i="1" s="1"/>
  <c r="M132" i="1"/>
  <c r="N132" i="1" s="1"/>
  <c r="P132" i="1" s="1"/>
  <c r="M166" i="1"/>
  <c r="N166" i="1" s="1"/>
  <c r="P166" i="1" s="1"/>
  <c r="M174" i="1"/>
  <c r="N174" i="1" s="1"/>
  <c r="P174" i="1" s="1"/>
  <c r="M182" i="1"/>
  <c r="N182" i="1" s="1"/>
  <c r="M153" i="1"/>
  <c r="N153" i="1" s="1"/>
  <c r="P153" i="1" s="1"/>
  <c r="M161" i="1"/>
  <c r="N161" i="1" s="1"/>
  <c r="P161" i="1" s="1"/>
  <c r="M169" i="1"/>
  <c r="N169" i="1" s="1"/>
  <c r="P169" i="1" s="1"/>
  <c r="M177" i="1"/>
  <c r="N177" i="1" s="1"/>
  <c r="P177" i="1" s="1"/>
  <c r="M185" i="1"/>
  <c r="N185" i="1" s="1"/>
  <c r="P185" i="1" s="1"/>
  <c r="M191" i="1"/>
  <c r="N191" i="1" s="1"/>
  <c r="P191" i="1" s="1"/>
  <c r="M195" i="1"/>
  <c r="N195" i="1" s="1"/>
  <c r="P195" i="1" s="1"/>
  <c r="M199" i="1"/>
  <c r="N199" i="1" s="1"/>
  <c r="P199" i="1" s="1"/>
  <c r="M203" i="1"/>
  <c r="N203" i="1" s="1"/>
  <c r="P203" i="1" s="1"/>
  <c r="M211" i="1"/>
  <c r="N211" i="1" s="1"/>
  <c r="P211" i="1" s="1"/>
  <c r="M219" i="1"/>
  <c r="N219" i="1" s="1"/>
  <c r="P219" i="1" s="1"/>
  <c r="M227" i="1"/>
  <c r="N227" i="1" s="1"/>
  <c r="P227" i="1" s="1"/>
  <c r="M240" i="1"/>
  <c r="N240" i="1" s="1"/>
  <c r="P240" i="1" s="1"/>
  <c r="M244" i="1"/>
  <c r="N244" i="1" s="1"/>
  <c r="P244" i="1" s="1"/>
  <c r="M248" i="1"/>
  <c r="N248" i="1" s="1"/>
  <c r="M266" i="1"/>
  <c r="N266" i="1" s="1"/>
  <c r="P266" i="1" s="1"/>
  <c r="M263" i="1"/>
  <c r="N263" i="1" s="1"/>
  <c r="P263" i="1" s="1"/>
  <c r="M115" i="1"/>
  <c r="N115" i="1" s="1"/>
  <c r="P115" i="1" s="1"/>
  <c r="M123" i="1"/>
  <c r="N123" i="1" s="1"/>
  <c r="P123" i="1" s="1"/>
  <c r="M131" i="1"/>
  <c r="N131" i="1" s="1"/>
  <c r="P131" i="1" s="1"/>
  <c r="M136" i="1"/>
  <c r="N136" i="1" s="1"/>
  <c r="P136" i="1" s="1"/>
  <c r="M140" i="1"/>
  <c r="N140" i="1" s="1"/>
  <c r="P140" i="1" s="1"/>
  <c r="M144" i="1"/>
  <c r="N144" i="1" s="1"/>
  <c r="P144" i="1" s="1"/>
  <c r="M148" i="1"/>
  <c r="N148" i="1" s="1"/>
  <c r="P148" i="1" s="1"/>
  <c r="M152" i="1"/>
  <c r="N152" i="1" s="1"/>
  <c r="P152" i="1" s="1"/>
  <c r="M192" i="1"/>
  <c r="N192" i="1" s="1"/>
  <c r="P192" i="1" s="1"/>
  <c r="M196" i="1"/>
  <c r="N196" i="1" s="1"/>
  <c r="P196" i="1" s="1"/>
  <c r="M200" i="1"/>
  <c r="N200" i="1" s="1"/>
  <c r="P200" i="1" s="1"/>
  <c r="M204" i="1"/>
  <c r="N204" i="1" s="1"/>
  <c r="P204" i="1" s="1"/>
  <c r="M208" i="1"/>
  <c r="N208" i="1" s="1"/>
  <c r="P208" i="1" s="1"/>
  <c r="M212" i="1"/>
  <c r="N212" i="1" s="1"/>
  <c r="P212" i="1" s="1"/>
  <c r="M216" i="1"/>
  <c r="N216" i="1" s="1"/>
  <c r="P216" i="1" s="1"/>
  <c r="M220" i="1"/>
  <c r="N220" i="1" s="1"/>
  <c r="P220" i="1" s="1"/>
  <c r="M224" i="1"/>
  <c r="N224" i="1" s="1"/>
  <c r="P224" i="1" s="1"/>
  <c r="M250" i="1"/>
  <c r="N250" i="1" s="1"/>
  <c r="P250" i="1" s="1"/>
  <c r="M254" i="1"/>
  <c r="N254" i="1" s="1"/>
  <c r="P254" i="1" s="1"/>
  <c r="M258" i="1"/>
  <c r="N258" i="1" s="1"/>
  <c r="P258" i="1" s="1"/>
  <c r="M156" i="1"/>
  <c r="N156" i="1" s="1"/>
  <c r="P156" i="1" s="1"/>
  <c r="M112" i="1"/>
  <c r="N112" i="1" s="1"/>
  <c r="P112" i="1" s="1"/>
  <c r="M121" i="1"/>
  <c r="N121" i="1" s="1"/>
  <c r="M129" i="1"/>
  <c r="N129" i="1" s="1"/>
  <c r="P129" i="1" s="1"/>
  <c r="M135" i="1"/>
  <c r="N135" i="1" s="1"/>
  <c r="P135" i="1" s="1"/>
  <c r="M139" i="1"/>
  <c r="N139" i="1" s="1"/>
  <c r="P139" i="1" s="1"/>
  <c r="M143" i="1"/>
  <c r="N143" i="1" s="1"/>
  <c r="P143" i="1" s="1"/>
  <c r="M147" i="1"/>
  <c r="N147" i="1" s="1"/>
  <c r="P147" i="1" s="1"/>
  <c r="M151" i="1"/>
  <c r="N151" i="1" s="1"/>
  <c r="P151" i="1" s="1"/>
  <c r="M251" i="1"/>
  <c r="N251" i="1" s="1"/>
  <c r="P251" i="1" s="1"/>
  <c r="M255" i="1"/>
  <c r="N255" i="1" s="1"/>
  <c r="P255" i="1" s="1"/>
  <c r="M114" i="1"/>
  <c r="N114" i="1" s="1"/>
  <c r="P114" i="1" s="1"/>
  <c r="M122" i="1"/>
  <c r="N122" i="1" s="1"/>
  <c r="P122" i="1" s="1"/>
  <c r="M130" i="1"/>
  <c r="N130" i="1" s="1"/>
  <c r="P130" i="1" s="1"/>
  <c r="M164" i="1"/>
  <c r="N164" i="1" s="1"/>
  <c r="M172" i="1"/>
  <c r="N172" i="1" s="1"/>
  <c r="P172" i="1" s="1"/>
  <c r="M180" i="1"/>
  <c r="N180" i="1" s="1"/>
  <c r="M188" i="1"/>
  <c r="N188" i="1" s="1"/>
  <c r="P188" i="1" s="1"/>
  <c r="M159" i="1"/>
  <c r="N159" i="1" s="1"/>
  <c r="P159" i="1" s="1"/>
  <c r="M167" i="1"/>
  <c r="N167" i="1" s="1"/>
  <c r="P167" i="1" s="1"/>
  <c r="M175" i="1"/>
  <c r="N175" i="1" s="1"/>
  <c r="P175" i="1" s="1"/>
  <c r="M183" i="1"/>
  <c r="N183" i="1" s="1"/>
  <c r="P183" i="1" s="1"/>
  <c r="M205" i="1"/>
  <c r="N205" i="1" s="1"/>
  <c r="M213" i="1"/>
  <c r="N213" i="1" s="1"/>
  <c r="P213" i="1" s="1"/>
  <c r="M221" i="1"/>
  <c r="N221" i="1" s="1"/>
  <c r="P221" i="1" s="1"/>
  <c r="M237" i="1"/>
  <c r="N237" i="1" s="1"/>
  <c r="P237" i="1" s="1"/>
  <c r="M241" i="1"/>
  <c r="N241" i="1" s="1"/>
  <c r="M245" i="1"/>
  <c r="N245" i="1" s="1"/>
  <c r="P245" i="1" s="1"/>
  <c r="M260" i="1"/>
  <c r="N260" i="1" s="1"/>
  <c r="P260" i="1" s="1"/>
  <c r="M268" i="1"/>
  <c r="N268" i="1" s="1"/>
  <c r="P268" i="1" s="1"/>
  <c r="M265" i="1"/>
  <c r="N265" i="1" s="1"/>
  <c r="P265" i="1" s="1"/>
  <c r="M113" i="1"/>
  <c r="N113" i="1" s="1"/>
  <c r="P113" i="1" s="1"/>
  <c r="M120" i="1"/>
  <c r="N120" i="1" s="1"/>
  <c r="P120" i="1" s="1"/>
  <c r="M128" i="1"/>
  <c r="N128" i="1" s="1"/>
  <c r="P128" i="1" s="1"/>
  <c r="M162" i="1"/>
  <c r="N162" i="1" s="1"/>
  <c r="P162" i="1" s="1"/>
  <c r="M170" i="1"/>
  <c r="N170" i="1" s="1"/>
  <c r="P170" i="1" s="1"/>
  <c r="M178" i="1"/>
  <c r="N178" i="1" s="1"/>
  <c r="P178" i="1" s="1"/>
  <c r="M186" i="1"/>
  <c r="N186" i="1" s="1"/>
  <c r="P186" i="1" s="1"/>
  <c r="M157" i="1"/>
  <c r="N157" i="1" s="1"/>
  <c r="P157" i="1" s="1"/>
  <c r="M165" i="1"/>
  <c r="N165" i="1" s="1"/>
  <c r="P165" i="1" s="1"/>
  <c r="M173" i="1"/>
  <c r="N173" i="1" s="1"/>
  <c r="P173" i="1" s="1"/>
  <c r="M181" i="1"/>
  <c r="N181" i="1" s="1"/>
  <c r="P181" i="1" s="1"/>
  <c r="M189" i="1"/>
  <c r="N189" i="1" s="1"/>
  <c r="M193" i="1"/>
  <c r="N193" i="1" s="1"/>
  <c r="P193" i="1" s="1"/>
  <c r="M197" i="1"/>
  <c r="N197" i="1" s="1"/>
  <c r="P197" i="1" s="1"/>
  <c r="M201" i="1"/>
  <c r="N201" i="1" s="1"/>
  <c r="P201" i="1" s="1"/>
  <c r="M207" i="1"/>
  <c r="N207" i="1" s="1"/>
  <c r="P207" i="1" s="1"/>
  <c r="M215" i="1"/>
  <c r="N215" i="1" s="1"/>
  <c r="P215" i="1" s="1"/>
  <c r="M223" i="1"/>
  <c r="N223" i="1" s="1"/>
  <c r="P223" i="1" s="1"/>
  <c r="M238" i="1"/>
  <c r="N238" i="1" s="1"/>
  <c r="P238" i="1" s="1"/>
  <c r="M242" i="1"/>
  <c r="N242" i="1" s="1"/>
  <c r="P242" i="1" s="1"/>
  <c r="M246" i="1"/>
  <c r="N246" i="1" s="1"/>
  <c r="P246" i="1" s="1"/>
  <c r="M262" i="1"/>
  <c r="N262" i="1" s="1"/>
  <c r="P262" i="1" s="1"/>
  <c r="M259" i="1"/>
  <c r="N259" i="1" s="1"/>
  <c r="P259" i="1" s="1"/>
  <c r="M267" i="1"/>
  <c r="N267" i="1" s="1"/>
  <c r="P267" i="1" s="1"/>
  <c r="M229" i="1"/>
  <c r="N229" i="1" s="1"/>
  <c r="P229" i="1" s="1"/>
  <c r="M231" i="1"/>
  <c r="N231" i="1" s="1"/>
  <c r="P231" i="1" s="1"/>
  <c r="M233" i="1"/>
  <c r="N233" i="1" s="1"/>
  <c r="P233" i="1" s="1"/>
  <c r="M235" i="1"/>
  <c r="N235" i="1" s="1"/>
  <c r="P235" i="1" s="1"/>
  <c r="M228" i="1"/>
  <c r="N228" i="1" s="1"/>
  <c r="P228" i="1" s="1"/>
  <c r="M105" i="1"/>
  <c r="N105" i="1" s="1"/>
  <c r="P105" i="1" s="1"/>
  <c r="M109" i="1"/>
  <c r="N109" i="1" s="1"/>
  <c r="P109" i="1" s="1"/>
  <c r="M92" i="1"/>
  <c r="N92" i="1" s="1"/>
  <c r="P92" i="1" s="1"/>
  <c r="M96" i="1"/>
  <c r="N96" i="1" s="1"/>
  <c r="P96" i="1" s="1"/>
  <c r="M100" i="1"/>
  <c r="N100" i="1" s="1"/>
  <c r="P100" i="1" s="1"/>
  <c r="M104" i="1"/>
  <c r="N104" i="1" s="1"/>
  <c r="M108" i="1"/>
  <c r="N108" i="1" s="1"/>
  <c r="P108" i="1" s="1"/>
  <c r="M43" i="1"/>
  <c r="N43" i="1" s="1"/>
  <c r="P43" i="1" s="1"/>
  <c r="M93" i="1"/>
  <c r="N93" i="1" s="1"/>
  <c r="P93" i="1" s="1"/>
  <c r="M97" i="1"/>
  <c r="N97" i="1" s="1"/>
  <c r="P97" i="1" s="1"/>
  <c r="M101" i="1"/>
  <c r="N101" i="1" s="1"/>
  <c r="P101" i="1" s="1"/>
  <c r="M40" i="1"/>
  <c r="N40" i="1" s="1"/>
  <c r="P40" i="1" s="1"/>
  <c r="M80" i="1"/>
  <c r="N80" i="1" s="1"/>
  <c r="P80" i="1" s="1"/>
  <c r="M84" i="1"/>
  <c r="N84" i="1" s="1"/>
  <c r="P84" i="1" s="1"/>
  <c r="M88" i="1"/>
  <c r="N88" i="1" s="1"/>
  <c r="P88" i="1" s="1"/>
  <c r="M79" i="1"/>
  <c r="N79" i="1" s="1"/>
  <c r="P79" i="1" s="1"/>
  <c r="M83" i="1"/>
  <c r="N83" i="1" s="1"/>
  <c r="M87" i="1"/>
  <c r="N87" i="1" s="1"/>
  <c r="P87" i="1" s="1"/>
  <c r="M103" i="1"/>
  <c r="N103" i="1" s="1"/>
  <c r="P103" i="1" s="1"/>
  <c r="M107" i="1"/>
  <c r="N107" i="1" s="1"/>
  <c r="P107" i="1" s="1"/>
  <c r="M90" i="1"/>
  <c r="N90" i="1" s="1"/>
  <c r="P90" i="1" s="1"/>
  <c r="M94" i="1"/>
  <c r="N94" i="1" s="1"/>
  <c r="P94" i="1" s="1"/>
  <c r="M98" i="1"/>
  <c r="N98" i="1" s="1"/>
  <c r="P98" i="1" s="1"/>
  <c r="M102" i="1"/>
  <c r="N102" i="1" s="1"/>
  <c r="P102" i="1" s="1"/>
  <c r="M106" i="1"/>
  <c r="N106" i="1" s="1"/>
  <c r="P106" i="1" s="1"/>
  <c r="M45" i="1"/>
  <c r="N45" i="1" s="1"/>
  <c r="P45" i="1" s="1"/>
  <c r="M91" i="1"/>
  <c r="N91" i="1" s="1"/>
  <c r="P91" i="1" s="1"/>
  <c r="M95" i="1"/>
  <c r="N95" i="1" s="1"/>
  <c r="P95" i="1" s="1"/>
  <c r="M99" i="1"/>
  <c r="N99" i="1" s="1"/>
  <c r="M41" i="1"/>
  <c r="N41" i="1" s="1"/>
  <c r="P41" i="1" s="1"/>
  <c r="M78" i="1"/>
  <c r="N78" i="1" s="1"/>
  <c r="P78" i="1" s="1"/>
  <c r="M82" i="1"/>
  <c r="N82" i="1" s="1"/>
  <c r="P82" i="1" s="1"/>
  <c r="M86" i="1"/>
  <c r="N86" i="1" s="1"/>
  <c r="P86" i="1" s="1"/>
  <c r="M110" i="1"/>
  <c r="N110" i="1" s="1"/>
  <c r="P110" i="1" s="1"/>
  <c r="M81" i="1"/>
  <c r="N81" i="1" s="1"/>
  <c r="P81" i="1" s="1"/>
  <c r="M85" i="1"/>
  <c r="N85" i="1" s="1"/>
  <c r="P85" i="1" s="1"/>
  <c r="M89" i="1"/>
  <c r="N89" i="1" s="1"/>
  <c r="P89" i="1" s="1"/>
  <c r="M62" i="1"/>
  <c r="N62" i="1" s="1"/>
  <c r="P62" i="1" s="1"/>
  <c r="M64" i="1"/>
  <c r="N64" i="1" s="1"/>
  <c r="P64" i="1" s="1"/>
  <c r="M66" i="1"/>
  <c r="N66" i="1" s="1"/>
  <c r="P66" i="1" s="1"/>
  <c r="M68" i="1"/>
  <c r="N68" i="1" s="1"/>
  <c r="P68" i="1" s="1"/>
  <c r="M70" i="1"/>
  <c r="N70" i="1" s="1"/>
  <c r="P70" i="1" s="1"/>
  <c r="M72" i="1"/>
  <c r="N72" i="1" s="1"/>
  <c r="M74" i="1"/>
  <c r="N74" i="1" s="1"/>
  <c r="P74" i="1" s="1"/>
  <c r="M76" i="1"/>
  <c r="N76" i="1" s="1"/>
  <c r="P76" i="1" s="1"/>
  <c r="M49" i="1"/>
  <c r="N49" i="1" s="1"/>
  <c r="P49" i="1" s="1"/>
  <c r="M53" i="1"/>
  <c r="N53" i="1" s="1"/>
  <c r="P53" i="1" s="1"/>
  <c r="M57" i="1"/>
  <c r="N57" i="1" s="1"/>
  <c r="P57" i="1" s="1"/>
  <c r="M59" i="1"/>
  <c r="N59" i="1" s="1"/>
  <c r="P59" i="1" s="1"/>
  <c r="M61" i="1"/>
  <c r="N61" i="1" s="1"/>
  <c r="M47" i="1"/>
  <c r="N47" i="1" s="1"/>
  <c r="P47" i="1" s="1"/>
  <c r="M51" i="1"/>
  <c r="N51" i="1" s="1"/>
  <c r="P51" i="1" s="1"/>
  <c r="M55" i="1"/>
  <c r="N55" i="1" s="1"/>
  <c r="M42" i="1"/>
  <c r="N42" i="1" s="1"/>
  <c r="P42" i="1" s="1"/>
  <c r="M63" i="1"/>
  <c r="N63" i="1" s="1"/>
  <c r="P63" i="1" s="1"/>
  <c r="M65" i="1"/>
  <c r="N65" i="1" s="1"/>
  <c r="P65" i="1" s="1"/>
  <c r="M67" i="1"/>
  <c r="N67" i="1" s="1"/>
  <c r="P67" i="1" s="1"/>
  <c r="M69" i="1"/>
  <c r="N69" i="1" s="1"/>
  <c r="P69" i="1" s="1"/>
  <c r="M46" i="1"/>
  <c r="N46" i="1" s="1"/>
  <c r="P46" i="1" s="1"/>
  <c r="M50" i="1"/>
  <c r="N50" i="1" s="1"/>
  <c r="M54" i="1"/>
  <c r="N54" i="1" s="1"/>
  <c r="P54" i="1" s="1"/>
  <c r="M58" i="1"/>
  <c r="N58" i="1" s="1"/>
  <c r="P58" i="1" s="1"/>
  <c r="M39" i="1"/>
  <c r="N39" i="1" s="1"/>
  <c r="P39" i="1" s="1"/>
  <c r="M44" i="1"/>
  <c r="N44" i="1" s="1"/>
  <c r="P44" i="1" s="1"/>
  <c r="M48" i="1"/>
  <c r="N48" i="1" s="1"/>
  <c r="P48" i="1" s="1"/>
  <c r="M52" i="1"/>
  <c r="N52" i="1" s="1"/>
  <c r="P52" i="1" s="1"/>
  <c r="M56" i="1"/>
  <c r="N56" i="1" s="1"/>
  <c r="P56" i="1" s="1"/>
  <c r="M60" i="1"/>
  <c r="N60" i="1" s="1"/>
  <c r="P60" i="1" s="1"/>
  <c r="M38" i="1"/>
  <c r="N38" i="1" s="1"/>
  <c r="P38" i="1" s="1"/>
  <c r="M37" i="1"/>
  <c r="N37" i="1" s="1"/>
  <c r="P37" i="1" s="1"/>
  <c r="M36" i="1"/>
  <c r="N36" i="1" s="1"/>
  <c r="M35" i="1"/>
  <c r="N35" i="1" s="1"/>
  <c r="P35" i="1" s="1"/>
  <c r="M34" i="1"/>
  <c r="N34" i="1" s="1"/>
  <c r="P34" i="1" s="1"/>
  <c r="M33" i="1"/>
  <c r="N33" i="1" s="1"/>
  <c r="P33" i="1" s="1"/>
  <c r="M32" i="1"/>
  <c r="N32" i="1" s="1"/>
  <c r="M31" i="1"/>
  <c r="N31" i="1" s="1"/>
  <c r="P31" i="1" s="1"/>
  <c r="M30" i="1"/>
  <c r="N30" i="1" s="1"/>
  <c r="P30" i="1" s="1"/>
  <c r="M28" i="1"/>
  <c r="N28" i="1" s="1"/>
  <c r="M29" i="1"/>
  <c r="N29" i="1" s="1"/>
  <c r="P29" i="1" s="1"/>
  <c r="M27" i="1"/>
  <c r="N27" i="1" s="1"/>
  <c r="P27" i="1" s="1"/>
  <c r="M26" i="1"/>
  <c r="N26" i="1" s="1"/>
  <c r="P26" i="1" s="1"/>
  <c r="M25" i="1"/>
  <c r="N25" i="1" s="1"/>
  <c r="P25" i="1" s="1"/>
  <c r="M24" i="1"/>
  <c r="N24" i="1" s="1"/>
  <c r="P24" i="1" s="1"/>
  <c r="M23" i="1"/>
  <c r="N23" i="1" s="1"/>
  <c r="M17" i="1"/>
  <c r="N17" i="1" s="1"/>
  <c r="M20" i="1"/>
  <c r="N20" i="1" s="1"/>
  <c r="P20" i="1" s="1"/>
  <c r="M18" i="1"/>
  <c r="N18" i="1" s="1"/>
  <c r="P18" i="1" s="1"/>
  <c r="M19" i="1"/>
  <c r="N19" i="1" s="1"/>
  <c r="P19" i="1" s="1"/>
  <c r="M21" i="1"/>
  <c r="N21" i="1" s="1"/>
  <c r="P21" i="1" s="1"/>
  <c r="M22" i="1"/>
  <c r="N22" i="1" s="1"/>
  <c r="P22" i="1" s="1"/>
  <c r="M15" i="1"/>
  <c r="N15" i="1" s="1"/>
  <c r="M16" i="1"/>
  <c r="N16" i="1" s="1"/>
  <c r="P16" i="1" s="1"/>
  <c r="M14" i="1"/>
  <c r="N14" i="1" s="1"/>
  <c r="P14" i="1" s="1"/>
  <c r="M13" i="1"/>
  <c r="N13" i="1" s="1"/>
  <c r="P13" i="1" s="1"/>
  <c r="M12" i="1"/>
  <c r="N12" i="1" s="1"/>
  <c r="M8" i="1"/>
  <c r="N8" i="1" s="1"/>
  <c r="M9" i="1"/>
  <c r="N9" i="1" s="1"/>
  <c r="P9" i="1" s="1"/>
  <c r="M11" i="1"/>
  <c r="N11" i="1" s="1"/>
  <c r="P11" i="1" s="1"/>
  <c r="M10" i="1"/>
  <c r="N10" i="1" s="1"/>
  <c r="P10" i="1" s="1"/>
  <c r="M7" i="1"/>
  <c r="N7" i="1" s="1"/>
  <c r="P7" i="1" s="1"/>
  <c r="O300" i="1" l="1"/>
  <c r="Q300" i="1" s="1"/>
  <c r="O293" i="1"/>
  <c r="Q293" i="1" s="1"/>
  <c r="O23" i="1"/>
  <c r="Q23" i="1" s="1"/>
  <c r="O99" i="1"/>
  <c r="Q99" i="1" s="1"/>
  <c r="O205" i="1"/>
  <c r="Q205" i="1" s="1"/>
  <c r="O222" i="1"/>
  <c r="Q222" i="1" s="1"/>
  <c r="O287" i="1"/>
  <c r="Q287" i="1" s="1"/>
  <c r="O283" i="1"/>
  <c r="Q283" i="1" s="1"/>
  <c r="O270" i="1"/>
  <c r="Q270" i="1" s="1"/>
  <c r="O264" i="1"/>
  <c r="Q264" i="1" s="1"/>
  <c r="O256" i="1"/>
  <c r="Q256" i="1" s="1"/>
  <c r="O253" i="1"/>
  <c r="Q253" i="1" s="1"/>
  <c r="O248" i="1"/>
  <c r="Q248" i="1" s="1"/>
  <c r="O241" i="1"/>
  <c r="Q241" i="1" s="1"/>
  <c r="O236" i="1"/>
  <c r="Q236" i="1" s="1"/>
  <c r="P236" i="1" l="1"/>
  <c r="P248" i="1"/>
  <c r="P256" i="1"/>
  <c r="P241" i="1"/>
  <c r="P253" i="1"/>
  <c r="P264" i="1"/>
  <c r="P283" i="1"/>
  <c r="P222" i="1"/>
  <c r="P99" i="1"/>
  <c r="P293" i="1"/>
  <c r="P270" i="1"/>
  <c r="P287" i="1"/>
  <c r="P205" i="1"/>
  <c r="P23" i="1"/>
  <c r="P300" i="1"/>
  <c r="O214" i="1"/>
  <c r="Q214" i="1" s="1"/>
  <c r="O189" i="1"/>
  <c r="Q189" i="1" s="1"/>
  <c r="O182" i="1"/>
  <c r="Q182" i="1" s="1"/>
  <c r="O180" i="1"/>
  <c r="Q180" i="1" s="1"/>
  <c r="O176" i="1"/>
  <c r="Q176" i="1" s="1"/>
  <c r="O164" i="1"/>
  <c r="Q164" i="1" s="1"/>
  <c r="O127" i="1"/>
  <c r="Q127" i="1" s="1"/>
  <c r="O121" i="1"/>
  <c r="Q121" i="1" s="1"/>
  <c r="O104" i="1"/>
  <c r="Q104" i="1" s="1"/>
  <c r="O83" i="1"/>
  <c r="Q83" i="1" s="1"/>
  <c r="O77" i="1"/>
  <c r="Q77" i="1" s="1"/>
  <c r="O75" i="1"/>
  <c r="Q75" i="1" s="1"/>
  <c r="O72" i="1"/>
  <c r="Q72" i="1" s="1"/>
  <c r="O61" i="1"/>
  <c r="Q61" i="1" s="1"/>
  <c r="O55" i="1"/>
  <c r="Q55" i="1" s="1"/>
  <c r="O50" i="1"/>
  <c r="Q50" i="1" s="1"/>
  <c r="O36" i="1"/>
  <c r="Q36" i="1" s="1"/>
  <c r="O32" i="1"/>
  <c r="Q32" i="1" s="1"/>
  <c r="O28" i="1"/>
  <c r="Q28" i="1" s="1"/>
  <c r="O17" i="1"/>
  <c r="Q17" i="1" s="1"/>
  <c r="O15" i="1"/>
  <c r="Q15" i="1" s="1"/>
  <c r="O12" i="1"/>
  <c r="Q12" i="1" s="1"/>
  <c r="O8" i="1"/>
  <c r="Q8" i="1" s="1"/>
  <c r="H6" i="1"/>
  <c r="P8" i="1" l="1"/>
  <c r="P12" i="1"/>
  <c r="P17" i="1"/>
  <c r="P32" i="1"/>
  <c r="P50" i="1"/>
  <c r="P61" i="1"/>
  <c r="P75" i="1"/>
  <c r="P83" i="1"/>
  <c r="P121" i="1"/>
  <c r="P164" i="1"/>
  <c r="P180" i="1"/>
  <c r="P189" i="1"/>
  <c r="P15" i="1"/>
  <c r="P28" i="1"/>
  <c r="P36" i="1"/>
  <c r="P55" i="1"/>
  <c r="P72" i="1"/>
  <c r="P77" i="1"/>
  <c r="P104" i="1"/>
  <c r="P127" i="1"/>
  <c r="P176" i="1"/>
  <c r="P182" i="1"/>
  <c r="P214" i="1"/>
  <c r="J6" i="1"/>
  <c r="K6" i="1" s="1"/>
  <c r="L6" i="1" l="1"/>
  <c r="M6" i="1" s="1"/>
  <c r="N6" i="1" l="1"/>
  <c r="P6" i="1" s="1"/>
</calcChain>
</file>

<file path=xl/sharedStrings.xml><?xml version="1.0" encoding="utf-8"?>
<sst xmlns="http://schemas.openxmlformats.org/spreadsheetml/2006/main" count="1591" uniqueCount="902">
  <si>
    <t>Адреса</t>
  </si>
  <si>
    <t>Витрати на оплату праці</t>
  </si>
  <si>
    <t>Інші прямі витрати</t>
  </si>
  <si>
    <t>Повна планова собівартість</t>
  </si>
  <si>
    <t>Плановий прибуток</t>
  </si>
  <si>
    <t>№ з/п</t>
  </si>
  <si>
    <t>Бандери, 51/1</t>
  </si>
  <si>
    <t>Тип теплового лічильника</t>
  </si>
  <si>
    <t>Прямі мате-ріальні витрати</t>
  </si>
  <si>
    <t>Планова вироб-нича собівар-тість</t>
  </si>
  <si>
    <t>Бажана, 16</t>
  </si>
  <si>
    <t>Б.Хмельницького, 6</t>
  </si>
  <si>
    <t xml:space="preserve">ULTRAHEAT  Ø 80 </t>
  </si>
  <si>
    <t>Бандери, 10/2 (3-4 під`їзд)</t>
  </si>
  <si>
    <t>Бандери, 10/3 (1-2 під`їзд)</t>
  </si>
  <si>
    <t>Бандери, 18/2</t>
  </si>
  <si>
    <t>Бандери, 22/2 (1-3 під`їзд)</t>
  </si>
  <si>
    <t>Бандери, 49 (1-2 під`їзд)</t>
  </si>
  <si>
    <t>Бандери, 8 (1-6 під`їзд)</t>
  </si>
  <si>
    <t>Бандери, 16</t>
  </si>
  <si>
    <t>Бандери, 18/1</t>
  </si>
  <si>
    <t>Бандери, 20/1</t>
  </si>
  <si>
    <t>Бандери, 22</t>
  </si>
  <si>
    <t>ULTRAHEAT  Ø 65</t>
  </si>
  <si>
    <t>РоlluStatEX  Ø 65</t>
  </si>
  <si>
    <t>SHARKY  Ø 50</t>
  </si>
  <si>
    <t xml:space="preserve">ULTRAHEAT  Ø 40 </t>
  </si>
  <si>
    <t>ULTRAHEAT  Ø 50</t>
  </si>
  <si>
    <t>Бандери, 22/1</t>
  </si>
  <si>
    <t>SHARKY  Ø 25</t>
  </si>
  <si>
    <t>РоlluStat  Ø 40</t>
  </si>
  <si>
    <t xml:space="preserve">ULTRAHEAT  Ø 25 </t>
  </si>
  <si>
    <t>Бандери, 24</t>
  </si>
  <si>
    <t>Бандери, 5</t>
  </si>
  <si>
    <t>Бандери, 53</t>
  </si>
  <si>
    <t>SHARKY  Ø 40</t>
  </si>
  <si>
    <t>Бандери, 6</t>
  </si>
  <si>
    <t>Бандери, 9</t>
  </si>
  <si>
    <t xml:space="preserve">MULTIDATA Ø 40 </t>
  </si>
  <si>
    <t>Болбочана, 4</t>
  </si>
  <si>
    <t>Вайсера, 15</t>
  </si>
  <si>
    <t>Вайсера, 28</t>
  </si>
  <si>
    <t>Вайсера, 4</t>
  </si>
  <si>
    <t>Вайсера, 79</t>
  </si>
  <si>
    <t>Водопровідна, 20</t>
  </si>
  <si>
    <t>Водопровідна, 28/2</t>
  </si>
  <si>
    <t>SHARKY 775   Ø 50</t>
  </si>
  <si>
    <t>Водопровідна, 39 (1-3 під`їзд)</t>
  </si>
  <si>
    <t>Водопровідна, 41</t>
  </si>
  <si>
    <t>Водоровідна, 42</t>
  </si>
  <si>
    <t>Водоровідна, 42/1</t>
  </si>
  <si>
    <t>Суперком-01 Ø 50</t>
  </si>
  <si>
    <t>Pollutherm Ø 40</t>
  </si>
  <si>
    <t>Водоровідна, 43 (1-2 під`їзд)</t>
  </si>
  <si>
    <t>Водоровідна, 44/1</t>
  </si>
  <si>
    <t>Водоровідна, 45</t>
  </si>
  <si>
    <t xml:space="preserve">MULTICAL-UF Ø 25 </t>
  </si>
  <si>
    <t>Водоровідна, 57</t>
  </si>
  <si>
    <t>SHARKY VMT   Ø 65</t>
  </si>
  <si>
    <t>Водоровідна, 86</t>
  </si>
  <si>
    <t>Володимирська, 1 (1-2 під`їзд)</t>
  </si>
  <si>
    <t>Володимирська, 105</t>
  </si>
  <si>
    <t>Володимирська, 110</t>
  </si>
  <si>
    <t>ULTRAHEAT  Ø 40</t>
  </si>
  <si>
    <t>Володимирська, 65</t>
  </si>
  <si>
    <t>Володимирська, 71</t>
  </si>
  <si>
    <t>Володимирська, 78</t>
  </si>
  <si>
    <t>Володимирська, 79                                    (Героїв Майдану, 40)</t>
  </si>
  <si>
    <t>Володимирська, 80</t>
  </si>
  <si>
    <t>Володимирська, 83</t>
  </si>
  <si>
    <t>Володимирська, 87/1</t>
  </si>
  <si>
    <t>Г.Сковороди, 11 (1-4 під`їзд)</t>
  </si>
  <si>
    <t xml:space="preserve">Г.Сковороди, 11/2 </t>
  </si>
  <si>
    <t>SHARKY  Ø 20</t>
  </si>
  <si>
    <t>SHARKY  Ø 32</t>
  </si>
  <si>
    <t>Г.Сковороди, 12 (1-6 під`їзд)</t>
  </si>
  <si>
    <t>Г.Сковороди, 14 (1-5 під`їзд)</t>
  </si>
  <si>
    <t>SHARKY  775   Ø 50</t>
  </si>
  <si>
    <t>SHARKY  Ø 65</t>
  </si>
  <si>
    <t>Г.Сковороди, 46</t>
  </si>
  <si>
    <t>Г.Сковороди, 8</t>
  </si>
  <si>
    <t>Г.Сковороди, 9</t>
  </si>
  <si>
    <t>Г.Сковороди, 9/1</t>
  </si>
  <si>
    <t>Г.Сковороди, 9/2 (1-3 під`їзд)</t>
  </si>
  <si>
    <t>Г.Сковороди, 9/3</t>
  </si>
  <si>
    <t>Г.Сковороди, 9/43 А</t>
  </si>
  <si>
    <t>Гагаріна, 1</t>
  </si>
  <si>
    <t>Гагаріна, 11</t>
  </si>
  <si>
    <t>Гагаріна, 13</t>
  </si>
  <si>
    <t>Гагаріна, 13/1</t>
  </si>
  <si>
    <t>Гагаріна, 18/1</t>
  </si>
  <si>
    <t>Гагаріна, 20</t>
  </si>
  <si>
    <t>Гагаріна, 23/1</t>
  </si>
  <si>
    <t>Гагаріна, 25</t>
  </si>
  <si>
    <t>Гагаріна, 28 та 28/1</t>
  </si>
  <si>
    <t>Гагаріна, 32</t>
  </si>
  <si>
    <t>Гагаріна, 32/1</t>
  </si>
  <si>
    <t>Гагаріна, 34</t>
  </si>
  <si>
    <t>Суперком-01   Ø 40</t>
  </si>
  <si>
    <t>Гагаріна, 9</t>
  </si>
  <si>
    <t>Гайова, 2 (1-6 під`їзд)</t>
  </si>
  <si>
    <t>Гайова, 8</t>
  </si>
  <si>
    <t>Гальчевського, 27/1</t>
  </si>
  <si>
    <t>Гальчевського, 27/2</t>
  </si>
  <si>
    <t>Гарнізонна, 2</t>
  </si>
  <si>
    <t>АКВА-МВТ-2М  Ø 50</t>
  </si>
  <si>
    <t>Гарнізонна, 4</t>
  </si>
  <si>
    <t xml:space="preserve">SONOHEAT-T  Ø 40 </t>
  </si>
  <si>
    <t>Гарнізонна, 6</t>
  </si>
  <si>
    <t>Гарнізонна, 6/1</t>
  </si>
  <si>
    <t>Гарнізонна, 6/2</t>
  </si>
  <si>
    <t>Гарнізонна, 8</t>
  </si>
  <si>
    <t>LQM-III(APATOR) Ø 50</t>
  </si>
  <si>
    <t>Гастелло, 10/1</t>
  </si>
  <si>
    <t>Гастелло, 10/2</t>
  </si>
  <si>
    <t>Гастелло, 10/3</t>
  </si>
  <si>
    <t>Гастелло, 10/4</t>
  </si>
  <si>
    <t>Гастелло, 10/5</t>
  </si>
  <si>
    <t>Гастелло, 12/1 (1-8 під`їзд)</t>
  </si>
  <si>
    <t>Гастелло, 14</t>
  </si>
  <si>
    <t>Гастелло, 16</t>
  </si>
  <si>
    <t>Гастелло, 18</t>
  </si>
  <si>
    <t>Гастелло, 6/1</t>
  </si>
  <si>
    <t>Гастелло, 16/2 (1-8 під`їзд)</t>
  </si>
  <si>
    <t xml:space="preserve">ULTRAHEAT  Ø 50 </t>
  </si>
  <si>
    <t>Гастелло, 20</t>
  </si>
  <si>
    <t>Героїв АТО, 10 /Ціалковського,10/</t>
  </si>
  <si>
    <t>Героїв АТО, 12 /Ціалковського,12/</t>
  </si>
  <si>
    <t>Героїв АТО, 12 /Ціалковського,12/1/</t>
  </si>
  <si>
    <t>Героїв АТО, 14 /Ціалковського,14/</t>
  </si>
  <si>
    <t>Героїв АТО, 2 /Ціалковського,2/</t>
  </si>
  <si>
    <t>Героїв АТО, 3 /Ціалковського,3/</t>
  </si>
  <si>
    <t>Героїв АТО, 4 /Ціалковського,4/</t>
  </si>
  <si>
    <t>Героїв АТО, 5 /Ціалковського,5/</t>
  </si>
  <si>
    <t>Героїв АТО, 5/1 /Ціалковського,5/1/</t>
  </si>
  <si>
    <t>Героїв АТО, 5/1 А /Ціалковського,5/1 А/</t>
  </si>
  <si>
    <t>Героїв АТО, 5/2 /Ціалковського,5/2/</t>
  </si>
  <si>
    <t>Героїв АТО, 6 /Ціалковського,6/</t>
  </si>
  <si>
    <t>Героїв АТО, 7 /Ціалковського,7/</t>
  </si>
  <si>
    <t>Героїв АТО, 9 /Ціалковського,9/</t>
  </si>
  <si>
    <t>Героїв АТО, 9/1 /Ціалковського,9/1/</t>
  </si>
  <si>
    <t>Героїв Майдану, 1</t>
  </si>
  <si>
    <t>Героїв Майдану, 2</t>
  </si>
  <si>
    <t>Героїв Майдану, 17  та  Володимирська,77</t>
  </si>
  <si>
    <t xml:space="preserve">Героїв Майдану, 17/1  </t>
  </si>
  <si>
    <t>Героїв Майдану, 24</t>
  </si>
  <si>
    <t>Героїв Майдану, 42/1</t>
  </si>
  <si>
    <t>Героїв Майдану, 46</t>
  </si>
  <si>
    <t>Героїв Майдану, 46/1</t>
  </si>
  <si>
    <t>Героїв Майдану, 5А</t>
  </si>
  <si>
    <t>Герцена, 3</t>
  </si>
  <si>
    <t>Герцена, 5</t>
  </si>
  <si>
    <t>Горького, 20</t>
  </si>
  <si>
    <t xml:space="preserve">MULTIDATA  WR3 Ø 50 </t>
  </si>
  <si>
    <t>Госпітальна, 2</t>
  </si>
  <si>
    <t>Госпітальна, 6/1</t>
  </si>
  <si>
    <t>Госпітальна, 6/2</t>
  </si>
  <si>
    <t>Госпітальна, 6/3</t>
  </si>
  <si>
    <t>Гречка, 1</t>
  </si>
  <si>
    <t>SHARKY  775   Ø 65</t>
  </si>
  <si>
    <t>Гречка, 10/1</t>
  </si>
  <si>
    <t>SHARKY   Ø 80</t>
  </si>
  <si>
    <t>Гречка, 10/2</t>
  </si>
  <si>
    <t>Гречка, 10/3</t>
  </si>
  <si>
    <t>Гречка, 12</t>
  </si>
  <si>
    <t>Гречка, 12/1</t>
  </si>
  <si>
    <t>Гречка, 14</t>
  </si>
  <si>
    <t>Довженка, 1 (3-5 під`їзд)</t>
  </si>
  <si>
    <t>Довженка, 1 (1-2 під`їзд)</t>
  </si>
  <si>
    <t xml:space="preserve">Довженка, 12 </t>
  </si>
  <si>
    <t>Довженка, 14</t>
  </si>
  <si>
    <t>Довженка, 14/1 (1-6  під`їзд)</t>
  </si>
  <si>
    <t xml:space="preserve">МВТ-2ММК Ø 50 </t>
  </si>
  <si>
    <t>Довженка, 16</t>
  </si>
  <si>
    <t>Довженка, 16/2</t>
  </si>
  <si>
    <t>Supercal-531 Ø 50</t>
  </si>
  <si>
    <t>Довженка, 3 (1-6  під`їзд)</t>
  </si>
  <si>
    <t>Довженка, 5 (1-8  під`їзд)</t>
  </si>
  <si>
    <t>Довженка, 5/1</t>
  </si>
  <si>
    <t>Довженка, 7</t>
  </si>
  <si>
    <t>Довженка, 10/1</t>
  </si>
  <si>
    <t xml:space="preserve">MULTIDATA  Ø 65 </t>
  </si>
  <si>
    <t>Довженка, 14/2</t>
  </si>
  <si>
    <t>Європейська, 3</t>
  </si>
  <si>
    <t>Завадського, 38 (1-6 під`їзд)</t>
  </si>
  <si>
    <t>Завадського, 5</t>
  </si>
  <si>
    <t>Завадського, 64/2</t>
  </si>
  <si>
    <t>SHARKY  Ø 80</t>
  </si>
  <si>
    <t>Заводська, 26</t>
  </si>
  <si>
    <t>Заводська, 28</t>
  </si>
  <si>
    <t>Заводська, 29</t>
  </si>
  <si>
    <t>Заводська, 32</t>
  </si>
  <si>
    <t>Заводська, 38/1</t>
  </si>
  <si>
    <t>SHARKY  775   Ø 40</t>
  </si>
  <si>
    <t>Заводська, 61</t>
  </si>
  <si>
    <t>Заводська, 61/1</t>
  </si>
  <si>
    <t>Заводська, 61/2</t>
  </si>
  <si>
    <t>Заводська, 63</t>
  </si>
  <si>
    <t>Заводська, 63/1</t>
  </si>
  <si>
    <t>Залізняка, 10</t>
  </si>
  <si>
    <t xml:space="preserve">Горинь-1 Ø 65 </t>
  </si>
  <si>
    <t>SHARKY  Ø 100</t>
  </si>
  <si>
    <t>Залізняка, 14 (1-6 під`їзд)</t>
  </si>
  <si>
    <t>Залізняка, 14/2</t>
  </si>
  <si>
    <t>SHARKY  775   Ø 80</t>
  </si>
  <si>
    <t>Залізняка, 16</t>
  </si>
  <si>
    <t>ULTRAHEAT  Ø 100</t>
  </si>
  <si>
    <t>Залізняка, 20</t>
  </si>
  <si>
    <t>Залізняка, 20/1</t>
  </si>
  <si>
    <t xml:space="preserve">Загально-виробничі витрати </t>
  </si>
  <si>
    <t xml:space="preserve">Адміністра-тивні витрати </t>
  </si>
  <si>
    <t>ПДВ</t>
  </si>
  <si>
    <t>УСЬОГО планових витрат з ураху-ванням планового прибутку,  на рік</t>
  </si>
  <si>
    <t>УСЬОГО планових витрат       (з ПДВ), на рік</t>
  </si>
  <si>
    <t>Supercal-430  Ø 40</t>
  </si>
  <si>
    <t>Залізняка, 22</t>
  </si>
  <si>
    <t>Залізняка, 30</t>
  </si>
  <si>
    <t>Залізняка, 34</t>
  </si>
  <si>
    <t>CALMEX Ø 50</t>
  </si>
  <si>
    <t>Залізняка, 34/1</t>
  </si>
  <si>
    <t>INFOCAL 5                     (SONOMETER)Ø 40</t>
  </si>
  <si>
    <t>Залізняка, 36</t>
  </si>
  <si>
    <t>Зарічанська, 12</t>
  </si>
  <si>
    <t>Зарічанська, 12а (1-3 під`їзд)</t>
  </si>
  <si>
    <t>Зарічанська, 14</t>
  </si>
  <si>
    <t>Зарічанська, 14/2</t>
  </si>
  <si>
    <t xml:space="preserve">Зарічанська, 14/1 </t>
  </si>
  <si>
    <t>Зарічанська, 14/1 а</t>
  </si>
  <si>
    <t>Зарічанська, 14/3</t>
  </si>
  <si>
    <t>Зарічанська, 14/3 а</t>
  </si>
  <si>
    <t>Зарічанська, 14/4</t>
  </si>
  <si>
    <t>Зарічанська, 16</t>
  </si>
  <si>
    <t>Зарічанська, 18 (1-8 під`їзд)</t>
  </si>
  <si>
    <t xml:space="preserve">Зарічанська, 18/1 </t>
  </si>
  <si>
    <t xml:space="preserve">MULTIDATA Ø 65 </t>
  </si>
  <si>
    <t>Зарічанська, 18/1 А</t>
  </si>
  <si>
    <t>Зарічанська, 18/2</t>
  </si>
  <si>
    <t>Supercal-531 Ø 65</t>
  </si>
  <si>
    <t>Зарічанська, 18/2 (1-10 під`їзд)</t>
  </si>
  <si>
    <t>Зарічанська, 2</t>
  </si>
  <si>
    <t>Зарічанська, 20/1  (1-3 під`їзд)</t>
  </si>
  <si>
    <t>Зарічанська, 20/2</t>
  </si>
  <si>
    <t>Зарічанська, 22</t>
  </si>
  <si>
    <t>Зарічанська, 22/1</t>
  </si>
  <si>
    <t>Зарічанська, 22/2</t>
  </si>
  <si>
    <t>Зарічанська, 22/4</t>
  </si>
  <si>
    <t>Зарічанська, 24 (1-13 під`їзд)</t>
  </si>
  <si>
    <t>Зарічанська, 24/2</t>
  </si>
  <si>
    <t>Зарічанська, 30</t>
  </si>
  <si>
    <t>SHARKY  VMT Ø 65</t>
  </si>
  <si>
    <t>Зарічанська, 32 (1-9 під`їзд)+2 заг.</t>
  </si>
  <si>
    <t>Зарічанська, 32/1</t>
  </si>
  <si>
    <t>Зарічанська, 34/1</t>
  </si>
  <si>
    <t>Зарічанська, 36/1  (1-3 під`їзд)</t>
  </si>
  <si>
    <t>Зарічанська, 36/2</t>
  </si>
  <si>
    <t>Зарічанська, 36/3 (1-5 під`їзд)+1 заг.</t>
  </si>
  <si>
    <t>Зарічанська, 38 (1-3 під`їзд)+1 заг.</t>
  </si>
  <si>
    <t>Зарічанська, 4</t>
  </si>
  <si>
    <t>Зарічанська, 40</t>
  </si>
  <si>
    <t>Зарічанська, 44</t>
  </si>
  <si>
    <t>Зарічанська, 48 (1-5 під`їзд)</t>
  </si>
  <si>
    <t>Зарічанська, 50</t>
  </si>
  <si>
    <t>Зарічанська, 50/1</t>
  </si>
  <si>
    <t>Зарічанська, 52/2</t>
  </si>
  <si>
    <t>Зарічанська, 52/1</t>
  </si>
  <si>
    <t>Горинь-1    Ø 50</t>
  </si>
  <si>
    <t xml:space="preserve">MULTIDATA   Ø 40 </t>
  </si>
  <si>
    <t>Supercal-430   Ø 40</t>
  </si>
  <si>
    <t>Зарічанська, 6</t>
  </si>
  <si>
    <t>Зарічанська, 6/1</t>
  </si>
  <si>
    <t>Зарічанська, 6/2</t>
  </si>
  <si>
    <t>Зарічанська, 6/3</t>
  </si>
  <si>
    <t>Зарічанська, 6/4</t>
  </si>
  <si>
    <t>Зарічанська, 6/5</t>
  </si>
  <si>
    <t>SHARKY   Ø 65</t>
  </si>
  <si>
    <t>Зарічанська, 6/6</t>
  </si>
  <si>
    <t>Зарічанська, 8</t>
  </si>
  <si>
    <t>Зарічанська, 8/1</t>
  </si>
  <si>
    <t>Інститутська, 15/1</t>
  </si>
  <si>
    <t>SHARKY INT 8  Ø 50</t>
  </si>
  <si>
    <t>Кам`янецька, 101</t>
  </si>
  <si>
    <t>Кам`янецька, 118</t>
  </si>
  <si>
    <t>Кам`янецька, 120</t>
  </si>
  <si>
    <t>Кам`янецька, 122</t>
  </si>
  <si>
    <t>Кам`янецька, 124</t>
  </si>
  <si>
    <t>Кам`янецька, 13</t>
  </si>
  <si>
    <t>Кам`янецька, 147</t>
  </si>
  <si>
    <t>Кам`янецька, 149</t>
  </si>
  <si>
    <t>Кам`янецька, 157</t>
  </si>
  <si>
    <t>Кам`янецька, 169</t>
  </si>
  <si>
    <t>Supercal-430   Ø 50</t>
  </si>
  <si>
    <t xml:space="preserve">MULTIDATA WR  Ø 40 </t>
  </si>
  <si>
    <t>Кам`янецька, 38</t>
  </si>
  <si>
    <t>Кам`янецька, 45</t>
  </si>
  <si>
    <t>Кам`янецька, 47</t>
  </si>
  <si>
    <t>CALMEX-N2  Ø 32</t>
  </si>
  <si>
    <t>Кам`янецька, 50</t>
  </si>
  <si>
    <t>Кам`янецька, 54</t>
  </si>
  <si>
    <t>Кам`янецька, 56</t>
  </si>
  <si>
    <t>Кам`янецька, 60</t>
  </si>
  <si>
    <t>Кам`янецька, 52/1</t>
  </si>
  <si>
    <t>Кам`янецька, 52/2</t>
  </si>
  <si>
    <t>Кам`янецька, 60/2</t>
  </si>
  <si>
    <t>Кам`янецька, 64</t>
  </si>
  <si>
    <t>Кам`янецька, 65</t>
  </si>
  <si>
    <t>Кам`янецька, 68</t>
  </si>
  <si>
    <t>Кам`янецька, 69</t>
  </si>
  <si>
    <t>Кам`янецька, 71</t>
  </si>
  <si>
    <t>Кам`янецька, 72</t>
  </si>
  <si>
    <t>Кам`янецька, 75</t>
  </si>
  <si>
    <t>Кам`янецька, 78</t>
  </si>
  <si>
    <t>Кам`янецька, 80</t>
  </si>
  <si>
    <t>Кам`янецька, 82</t>
  </si>
  <si>
    <t>Кам`янецька, 84</t>
  </si>
  <si>
    <t>Кам`янецька, 86</t>
  </si>
  <si>
    <t>Кам`янецька, 99</t>
  </si>
  <si>
    <t>Гагаріна, 60 (1-3 під`їзд)+1заг.</t>
  </si>
  <si>
    <t>Бандери, 10 (5-6 під`їзд)+1 заг.</t>
  </si>
  <si>
    <t>Залізняка, 12 (1-8 під`їзд)+1 заг.</t>
  </si>
  <si>
    <t>Залізняка, 18 (1-6 під`їзд)+1 заг.</t>
  </si>
  <si>
    <t>SHARKY Ø25</t>
  </si>
  <si>
    <t>Кам΄янецька, 126/3</t>
  </si>
  <si>
    <t>Кам΄янецька, 159</t>
  </si>
  <si>
    <t>SHARKY Ø40</t>
  </si>
  <si>
    <t>Кам΄янецька, 159/1</t>
  </si>
  <si>
    <t>SHARKY 775 Ø40</t>
  </si>
  <si>
    <t>SHARKY 775 Ø25</t>
  </si>
  <si>
    <t>ULTRAHEAT  Ø50</t>
  </si>
  <si>
    <t>Кам΄янецька, 58</t>
  </si>
  <si>
    <t xml:space="preserve">ULTRAHEAT  Ø40 </t>
  </si>
  <si>
    <t>Кармелюка, 10</t>
  </si>
  <si>
    <t>ULTRAHEAT  Ø80</t>
  </si>
  <si>
    <t>Кармелюка, 12</t>
  </si>
  <si>
    <t>Supercal  Ø50</t>
  </si>
  <si>
    <t>Кармелюка, 12/1</t>
  </si>
  <si>
    <t>INFOCAL (SONOMETER) Ø40</t>
  </si>
  <si>
    <t>Кармелюка, 6/2</t>
  </si>
  <si>
    <t>Кармелюка, 8</t>
  </si>
  <si>
    <t>Кармелюка, 8/1</t>
  </si>
  <si>
    <t>Козацька, 54</t>
  </si>
  <si>
    <t>ULTRAHEAT  Ø65</t>
  </si>
  <si>
    <t>ULTRAHEAT  Ø25</t>
  </si>
  <si>
    <t xml:space="preserve">Козацька, 56/1 </t>
  </si>
  <si>
    <t>Козацька, 56/2</t>
  </si>
  <si>
    <t>Козацька, 56/3</t>
  </si>
  <si>
    <t>Козацька, 60</t>
  </si>
  <si>
    <t>ULTRAMETER Ø40</t>
  </si>
  <si>
    <t>Козацька, 60/1</t>
  </si>
  <si>
    <t>SHARKY 775 Ø65</t>
  </si>
  <si>
    <t>Козацька, 61/1</t>
  </si>
  <si>
    <t>Козацька, 61/2</t>
  </si>
  <si>
    <t>Козацька, 61/3</t>
  </si>
  <si>
    <t>Козацька, 62/Купріна,61</t>
  </si>
  <si>
    <t>ULTRAHEAT  Ø100</t>
  </si>
  <si>
    <t>Козацька, 65/1</t>
  </si>
  <si>
    <t>Коновальця, 12</t>
  </si>
  <si>
    <t>Кропивницького, 4</t>
  </si>
  <si>
    <t xml:space="preserve">ULTRAHEAT  Ø50 </t>
  </si>
  <si>
    <t>PolluStat Ø25</t>
  </si>
  <si>
    <t>Кропивницького, 6а</t>
  </si>
  <si>
    <t>Кропивницького, 8/1</t>
  </si>
  <si>
    <t>Купріна, 1</t>
  </si>
  <si>
    <t>Кутузова, 87</t>
  </si>
  <si>
    <t>Лікарняна, 1</t>
  </si>
  <si>
    <t>Supercal  Ø40</t>
  </si>
  <si>
    <t>Суперком-01 Ø32</t>
  </si>
  <si>
    <t>Лісогринівецька, 10/1</t>
  </si>
  <si>
    <t>Горинь-1 Ø65</t>
  </si>
  <si>
    <t>Лісогринівецька, 4</t>
  </si>
  <si>
    <t>М. Грушевського, 40</t>
  </si>
  <si>
    <t xml:space="preserve">CF-50  Ø50 </t>
  </si>
  <si>
    <t>М. Грушевського, 74</t>
  </si>
  <si>
    <t>М. Грушевського, 82</t>
  </si>
  <si>
    <t>М. Грушевського, 85</t>
  </si>
  <si>
    <t>М. Грушевського, 86</t>
  </si>
  <si>
    <t>М. Грушевського, 87/4</t>
  </si>
  <si>
    <t>М. Грушевського, 92</t>
  </si>
  <si>
    <t>М. Трембовецької, 14</t>
  </si>
  <si>
    <t>SHARKY Ø80</t>
  </si>
  <si>
    <t>М. Трембовецької, 23</t>
  </si>
  <si>
    <t>М. Трембовецької, 3</t>
  </si>
  <si>
    <t>М. Трембовецької, 49</t>
  </si>
  <si>
    <t>М. Трембовецької, 51/1</t>
  </si>
  <si>
    <t>SHARKY Ø50</t>
  </si>
  <si>
    <t>М. Трембовецької, 53/1</t>
  </si>
  <si>
    <t>SHARKY Ø65</t>
  </si>
  <si>
    <t>Майборського, 1</t>
  </si>
  <si>
    <t>ULTRAHEAT Ø65</t>
  </si>
  <si>
    <t>Майборського, 12</t>
  </si>
  <si>
    <t>Майборського, 13</t>
  </si>
  <si>
    <t>Майборського, 13/2</t>
  </si>
  <si>
    <t>Майборського, 14</t>
  </si>
  <si>
    <t>Майборського, 15</t>
  </si>
  <si>
    <t>Майборського, 15/1</t>
  </si>
  <si>
    <t>Майборського, 16</t>
  </si>
  <si>
    <t>Майборського, 2</t>
  </si>
  <si>
    <t>Майборського, 4</t>
  </si>
  <si>
    <t>ULTRAHEAT Ø50</t>
  </si>
  <si>
    <t>Майборського, 4/1</t>
  </si>
  <si>
    <t>Майборського, 6</t>
  </si>
  <si>
    <t>PolluStat Ø40</t>
  </si>
  <si>
    <t>Майборського, 8</t>
  </si>
  <si>
    <t>Миколи Мазура, 12/2</t>
  </si>
  <si>
    <t>Миколи Мазура, 18/1</t>
  </si>
  <si>
    <t>Миколи Мазура, 24</t>
  </si>
  <si>
    <t>CALMEX Ø50</t>
  </si>
  <si>
    <t>Миколи Мазура, 4</t>
  </si>
  <si>
    <t>П. Мирного, 21</t>
  </si>
  <si>
    <t>П. Мирного, 21/1</t>
  </si>
  <si>
    <t>ULTRAHEAT Ø80</t>
  </si>
  <si>
    <t>П. Мирного, 21/3</t>
  </si>
  <si>
    <t>П. Мирного, 21/4</t>
  </si>
  <si>
    <t>ULTRAHEAT Ø40</t>
  </si>
  <si>
    <t>П. Мирного, 25</t>
  </si>
  <si>
    <t>П. Мирного, 26/2</t>
  </si>
  <si>
    <t>П. Мирного, 26/3</t>
  </si>
  <si>
    <t xml:space="preserve">П. Мирного, 27 (1-7 під`їзд)+1 заг. </t>
  </si>
  <si>
    <t>SHARKY Ø100</t>
  </si>
  <si>
    <t>П. Мирного, 28</t>
  </si>
  <si>
    <t>П. Мирного, 28/2</t>
  </si>
  <si>
    <t>П. Мирного, 28/3</t>
  </si>
  <si>
    <t>П. Мирного, 28/3 А</t>
  </si>
  <si>
    <t>П. Мирного, 30</t>
  </si>
  <si>
    <t>П. Мирного, 31</t>
  </si>
  <si>
    <t>METRONIC Ø40</t>
  </si>
  <si>
    <t>X-12 Ø50</t>
  </si>
  <si>
    <t>П. Мирного, 31/4</t>
  </si>
  <si>
    <t>П. Мирного, 31/5</t>
  </si>
  <si>
    <t>INFOCAL 5 (SONOCAL) Ø50</t>
  </si>
  <si>
    <t>П. Мирного, 32</t>
  </si>
  <si>
    <t>Multical Ø65</t>
  </si>
  <si>
    <t>П. Мирного, 32/2</t>
  </si>
  <si>
    <t>П. Мирного, 32/3</t>
  </si>
  <si>
    <t>П. Мирного, 33</t>
  </si>
  <si>
    <t>П. Мирного, 35</t>
  </si>
  <si>
    <t>Supercal  Ø25</t>
  </si>
  <si>
    <t>Суперком Ø40</t>
  </si>
  <si>
    <t>Перемоги, 1</t>
  </si>
  <si>
    <t>Перемоги, 10 А</t>
  </si>
  <si>
    <t>Перемоги, 11/1</t>
  </si>
  <si>
    <t>Перемоги, 13</t>
  </si>
  <si>
    <t>Перемоги, 13/1</t>
  </si>
  <si>
    <t>Перемоги, 2</t>
  </si>
  <si>
    <t>Перемоги, 3</t>
  </si>
  <si>
    <t xml:space="preserve">ULTRAHEAT  Ø65 </t>
  </si>
  <si>
    <t>Перемоги, 4</t>
  </si>
  <si>
    <t xml:space="preserve">SHARKY  Ø50 </t>
  </si>
  <si>
    <t>Перемоги, 4/1</t>
  </si>
  <si>
    <t>Перемоги, 6</t>
  </si>
  <si>
    <t>Перемоги, 6 А</t>
  </si>
  <si>
    <t xml:space="preserve">SHARKY  Ø40 </t>
  </si>
  <si>
    <t>Перемоги, 6/1</t>
  </si>
  <si>
    <t>Перемоги, 8</t>
  </si>
  <si>
    <t xml:space="preserve">SHARKY  Ø65 </t>
  </si>
  <si>
    <t>Перемоги, 8/1</t>
  </si>
  <si>
    <t>Перемоги, 8/2</t>
  </si>
  <si>
    <t>LQM-III (APATOR) Ø50</t>
  </si>
  <si>
    <t>Пересипкіна, 3</t>
  </si>
  <si>
    <t>Пилипчука, 36</t>
  </si>
  <si>
    <t>Пилипчука, 4</t>
  </si>
  <si>
    <t>SHARKY  Ø25</t>
  </si>
  <si>
    <t>Пилипчука, 59</t>
  </si>
  <si>
    <t>Пилипчука, 61</t>
  </si>
  <si>
    <t>Пилипчука, 67</t>
  </si>
  <si>
    <t>Північна, 121</t>
  </si>
  <si>
    <t>Північна, 2</t>
  </si>
  <si>
    <t>Пілотська, 1</t>
  </si>
  <si>
    <t>Пілотська, 117</t>
  </si>
  <si>
    <t>Пілотська, 117/1</t>
  </si>
  <si>
    <t>Пілотська, 39</t>
  </si>
  <si>
    <t>SHARKY  Ø80</t>
  </si>
  <si>
    <t>SHARKY  Ø40</t>
  </si>
  <si>
    <t>ULTRAHEAT  Ø40</t>
  </si>
  <si>
    <t>CALMEX Ø80</t>
  </si>
  <si>
    <t xml:space="preserve">SHARKY VMT  Ø65 </t>
  </si>
  <si>
    <t xml:space="preserve">SHARKY  Ø80 </t>
  </si>
  <si>
    <t>Суперком-01 Ø50</t>
  </si>
  <si>
    <t xml:space="preserve">SHARKY 775 Ø50 </t>
  </si>
  <si>
    <r>
      <t xml:space="preserve">ENERGY-INTE </t>
    </r>
    <r>
      <rPr>
        <sz val="10"/>
        <color theme="1"/>
        <rFont val="Arial"/>
        <family val="2"/>
        <charset val="204"/>
      </rPr>
      <t>Ø80</t>
    </r>
  </si>
  <si>
    <r>
      <t xml:space="preserve">MULNIDATA </t>
    </r>
    <r>
      <rPr>
        <sz val="10"/>
        <color theme="1"/>
        <rFont val="Arial"/>
        <family val="2"/>
        <charset val="204"/>
      </rPr>
      <t>Ø</t>
    </r>
    <r>
      <rPr>
        <sz val="10"/>
        <color theme="1"/>
        <rFont val="Times New Roman"/>
        <family val="1"/>
        <charset val="204"/>
      </rPr>
      <t>50</t>
    </r>
  </si>
  <si>
    <t>Горинь-1 Ø50</t>
  </si>
  <si>
    <t>PolluStat Ø50</t>
  </si>
  <si>
    <t>Прибузька, 42/1</t>
  </si>
  <si>
    <t>Прибузька, 44</t>
  </si>
  <si>
    <r>
      <t xml:space="preserve">SHARKY   </t>
    </r>
    <r>
      <rPr>
        <sz val="10"/>
        <color theme="1"/>
        <rFont val="Arial Cyr"/>
        <charset val="204"/>
      </rPr>
      <t>Ø 80</t>
    </r>
  </si>
  <si>
    <t>Прибузька, 6</t>
  </si>
  <si>
    <t>ULTRAHEAT  Ø 80</t>
  </si>
  <si>
    <t>пров.Верхній Береговий, 8/1</t>
  </si>
  <si>
    <r>
      <t xml:space="preserve">SHARKY   </t>
    </r>
    <r>
      <rPr>
        <sz val="10"/>
        <color theme="1"/>
        <rFont val="Arial Cyr"/>
        <charset val="204"/>
      </rPr>
      <t>Ø 20</t>
    </r>
  </si>
  <si>
    <r>
      <t xml:space="preserve">SHARKY   </t>
    </r>
    <r>
      <rPr>
        <sz val="10"/>
        <color theme="1"/>
        <rFont val="Arial Cyr"/>
        <charset val="204"/>
      </rPr>
      <t>Ø 50</t>
    </r>
  </si>
  <si>
    <t>пров Іподромний, 18 (1-3 під'їзд)</t>
  </si>
  <si>
    <t>пров.Іподромний, 2</t>
  </si>
  <si>
    <t>пров.Кам'янецький, 4/1</t>
  </si>
  <si>
    <r>
      <t xml:space="preserve">SHARKY   </t>
    </r>
    <r>
      <rPr>
        <sz val="10"/>
        <color theme="1"/>
        <rFont val="Arial Cyr"/>
        <charset val="204"/>
      </rPr>
      <t>Ø 25</t>
    </r>
  </si>
  <si>
    <t>пров.Козацький, 47</t>
  </si>
  <si>
    <t>Supercal-430  Ø 32</t>
  </si>
  <si>
    <t>пров.Козацький, 47/1</t>
  </si>
  <si>
    <t>пров.Кутузова, 4</t>
  </si>
  <si>
    <t>пров.Лапушкіна, 21</t>
  </si>
  <si>
    <t>пров.Маяковського, 7</t>
  </si>
  <si>
    <t>пров.Незалежності, 3</t>
  </si>
  <si>
    <t>CALMEX Ø 25</t>
  </si>
  <si>
    <t>пров.Незалежності, 5</t>
  </si>
  <si>
    <t>GF-50 Ø 25</t>
  </si>
  <si>
    <t>пров.Незалежності, 7</t>
  </si>
  <si>
    <t>Горинь Ø 50</t>
  </si>
  <si>
    <t>пров.Незалежності,9 (1 і 2 ч.)</t>
  </si>
  <si>
    <t>Pollutherm Ø 50</t>
  </si>
  <si>
    <t>пров.Некрасова, 1</t>
  </si>
  <si>
    <r>
      <t xml:space="preserve">SHARKY   </t>
    </r>
    <r>
      <rPr>
        <sz val="10"/>
        <color theme="1"/>
        <rFont val="Arial Cyr"/>
        <charset val="204"/>
      </rPr>
      <t>Ø 65</t>
    </r>
  </si>
  <si>
    <t>пров.Некрасова, 3</t>
  </si>
  <si>
    <t>пров.Подільський, 4</t>
  </si>
  <si>
    <t>PolluStat EX Ø 40</t>
  </si>
  <si>
    <t>пров.Пушкіна, 4</t>
  </si>
  <si>
    <t>пров.Тракторний, 20</t>
  </si>
  <si>
    <t>пров.Шевченко, 1</t>
  </si>
  <si>
    <t>пров.Шевченко, 3</t>
  </si>
  <si>
    <t>Проскурівська,1,3,7</t>
  </si>
  <si>
    <t>Проскурівська, 107 (40 кв.)</t>
  </si>
  <si>
    <t>Проскурівська, 109</t>
  </si>
  <si>
    <t>Проскурівська, 16 (1-4 під'їзд)</t>
  </si>
  <si>
    <r>
      <t xml:space="preserve">SHARKY   </t>
    </r>
    <r>
      <rPr>
        <sz val="10"/>
        <color theme="1"/>
        <rFont val="Arial Cyr"/>
        <charset val="204"/>
      </rPr>
      <t>Ø 50 (2 ліч.)</t>
    </r>
  </si>
  <si>
    <t>Проскурівська, 21/31</t>
  </si>
  <si>
    <r>
      <t xml:space="preserve">SHARKY   </t>
    </r>
    <r>
      <rPr>
        <sz val="10"/>
        <color theme="1"/>
        <rFont val="Arial Cyr"/>
        <charset val="204"/>
      </rPr>
      <t>Ø40</t>
    </r>
  </si>
  <si>
    <t>Проскурівська, 49</t>
  </si>
  <si>
    <t>Проскурівська, 58</t>
  </si>
  <si>
    <t>Проскурівська, 60</t>
  </si>
  <si>
    <t>MULTIDATA WR3  Ø 50</t>
  </si>
  <si>
    <t>Проскурівська, 62</t>
  </si>
  <si>
    <t>Проскурівська, 65</t>
  </si>
  <si>
    <r>
      <t xml:space="preserve">SHARKY   </t>
    </r>
    <r>
      <rPr>
        <sz val="10"/>
        <color theme="1"/>
        <rFont val="Arial Cyr"/>
        <charset val="204"/>
      </rPr>
      <t>Ø65</t>
    </r>
  </si>
  <si>
    <t>Проскурівська, 71</t>
  </si>
  <si>
    <t>Проскурівська, 73</t>
  </si>
  <si>
    <t>Проскурівська, 85 (1-6 під'їзд)</t>
  </si>
  <si>
    <t>Проскурівська, 85/1</t>
  </si>
  <si>
    <r>
      <t xml:space="preserve">SHARKY   </t>
    </r>
    <r>
      <rPr>
        <sz val="10"/>
        <color theme="1"/>
        <rFont val="Arial Cyr"/>
        <charset val="204"/>
      </rPr>
      <t>Ø50</t>
    </r>
  </si>
  <si>
    <t>Проскурівського підпілля, 115/1</t>
  </si>
  <si>
    <t>Проскурівського підпілля, 117</t>
  </si>
  <si>
    <t>Проскурівського підпілля, 127</t>
  </si>
  <si>
    <t>Проскурівського підпілля, 127/1 та 127/1А</t>
  </si>
  <si>
    <t>Проскурівського підпілля, 16</t>
  </si>
  <si>
    <t>Проскурівського підпілля, 25 (1-5 під'їзд)</t>
  </si>
  <si>
    <t>MULTIDATA WR3  Ø 40</t>
  </si>
  <si>
    <t>Проскурівського підпілля, 46</t>
  </si>
  <si>
    <t>Проскурівського підпілля, 48</t>
  </si>
  <si>
    <t>Проскурівського підпілля, 52/1</t>
  </si>
  <si>
    <r>
      <t xml:space="preserve">SHARKY   </t>
    </r>
    <r>
      <rPr>
        <sz val="10"/>
        <color theme="1"/>
        <rFont val="Arial Cyr"/>
        <charset val="204"/>
      </rPr>
      <t>Ø25</t>
    </r>
  </si>
  <si>
    <t>Проскурівського підпілля, 82/1</t>
  </si>
  <si>
    <t>Проскурівського підпілля, 84/1</t>
  </si>
  <si>
    <r>
      <t xml:space="preserve">SHARKY 775 </t>
    </r>
    <r>
      <rPr>
        <sz val="10"/>
        <color theme="1"/>
        <rFont val="Arial Cyr"/>
        <charset val="204"/>
      </rPr>
      <t>Ø 40</t>
    </r>
  </si>
  <si>
    <t>пр.Миру, 42</t>
  </si>
  <si>
    <t xml:space="preserve">ULTRAHEAT  Ø 65 </t>
  </si>
  <si>
    <t>пр.Миру, 44</t>
  </si>
  <si>
    <t xml:space="preserve">АКВА-МВТ-2М Ø 65 </t>
  </si>
  <si>
    <t>пр.Миру, 46</t>
  </si>
  <si>
    <t>пр.Миру,51/2</t>
  </si>
  <si>
    <t>пр.Миру, 53/1 (1-6 під'їзд)+1 заг.</t>
  </si>
  <si>
    <t>пр.Миру, 54 (1-3 під'їзд)</t>
  </si>
  <si>
    <t>пр.Миру, 57/1 (1-2 під'їзд)</t>
  </si>
  <si>
    <r>
      <t xml:space="preserve">SHARKY  </t>
    </r>
    <r>
      <rPr>
        <sz val="10"/>
        <color theme="1"/>
        <rFont val="Arial Cyr"/>
        <charset val="204"/>
      </rPr>
      <t>Ø 40 (2 ліч.)</t>
    </r>
  </si>
  <si>
    <t>пр.Миру, 57/2</t>
  </si>
  <si>
    <t>пр.Миру, 57/4</t>
  </si>
  <si>
    <r>
      <t xml:space="preserve">SHARKY  </t>
    </r>
    <r>
      <rPr>
        <sz val="10"/>
        <color theme="1"/>
        <rFont val="Arial Cyr"/>
        <charset val="204"/>
      </rPr>
      <t>Ø 50</t>
    </r>
  </si>
  <si>
    <t>пр.Миру, 60 (1-2 під'їзд)</t>
  </si>
  <si>
    <t>пр.Миру, 60/1 (1-2 під'їзд)</t>
  </si>
  <si>
    <t>пр.Миру, 60/2 (1-2 під'їзд)</t>
  </si>
  <si>
    <t>пр.Миру, 60/3 (1-2 під'їзд)</t>
  </si>
  <si>
    <t>пр.Миру, 60/4 (1-2 під'їзд)</t>
  </si>
  <si>
    <t>пр.Миру, 61/1</t>
  </si>
  <si>
    <t>пр.Миру, 61/2</t>
  </si>
  <si>
    <r>
      <t xml:space="preserve">SHARKY  </t>
    </r>
    <r>
      <rPr>
        <sz val="10"/>
        <color theme="1"/>
        <rFont val="Arial Cyr"/>
        <charset val="204"/>
      </rPr>
      <t>Ø 65</t>
    </r>
  </si>
  <si>
    <t>пр.Миру, 62 (1-3 під'їзд)</t>
  </si>
  <si>
    <t>ULTRAHEAT  Ø 25</t>
  </si>
  <si>
    <t>пр.Миру, 62/1</t>
  </si>
  <si>
    <r>
      <t xml:space="preserve">SHARKY 775  </t>
    </r>
    <r>
      <rPr>
        <sz val="10"/>
        <color theme="1"/>
        <rFont val="Arial Cyr"/>
        <charset val="204"/>
      </rPr>
      <t>Ø 50</t>
    </r>
  </si>
  <si>
    <t>пр.Миру, 62/2</t>
  </si>
  <si>
    <r>
      <t xml:space="preserve">SHARKY   </t>
    </r>
    <r>
      <rPr>
        <sz val="10"/>
        <color theme="1"/>
        <rFont val="Arial Cyr"/>
        <charset val="204"/>
      </rPr>
      <t>Ø 40</t>
    </r>
  </si>
  <si>
    <t>пр.Миру, 62/3</t>
  </si>
  <si>
    <t>пр.Миру, 62/4</t>
  </si>
  <si>
    <t>пр.Миру, 62А</t>
  </si>
  <si>
    <t>пр.Миру, 62Б</t>
  </si>
  <si>
    <t>пр.Миру, 64</t>
  </si>
  <si>
    <t>Supercal  Ø 50</t>
  </si>
  <si>
    <t>пр.Миру, 65</t>
  </si>
  <si>
    <t>пр.Миру, 65/1</t>
  </si>
  <si>
    <t>пр.Миру, 65/2</t>
  </si>
  <si>
    <r>
      <t xml:space="preserve">SHARKY VMT  </t>
    </r>
    <r>
      <rPr>
        <sz val="10"/>
        <color theme="1"/>
        <rFont val="Arial Cyr"/>
        <charset val="204"/>
      </rPr>
      <t>Ø 65</t>
    </r>
  </si>
  <si>
    <t>пр.Миру, 65/3</t>
  </si>
  <si>
    <t>пр.Миру, 65/4</t>
  </si>
  <si>
    <r>
      <t xml:space="preserve">SHARKY VMT  </t>
    </r>
    <r>
      <rPr>
        <sz val="10"/>
        <color theme="1"/>
        <rFont val="Arial Cyr"/>
        <charset val="204"/>
      </rPr>
      <t>Ø 50</t>
    </r>
  </si>
  <si>
    <t>пр.Миру, 66</t>
  </si>
  <si>
    <t>пр.Миру, 67</t>
  </si>
  <si>
    <t>пр.Миру, 68</t>
  </si>
  <si>
    <t>пр.Миру, 70</t>
  </si>
  <si>
    <t>пр.Миру, 70/1 (1-7 під'їзд)</t>
  </si>
  <si>
    <t>пр.Миру, 70/2</t>
  </si>
  <si>
    <t>пр.Миру, 70/3</t>
  </si>
  <si>
    <t>пр.Миру, 71/1</t>
  </si>
  <si>
    <t>пр.Миру, 71/2</t>
  </si>
  <si>
    <t>пр.Миру, 71/3</t>
  </si>
  <si>
    <t>пр.Миру, 72 (1-5 під'їзд)</t>
  </si>
  <si>
    <t>пр.Миру, 73</t>
  </si>
  <si>
    <t>Горинь Ø 25</t>
  </si>
  <si>
    <t>пр.Миру, 73/1</t>
  </si>
  <si>
    <t>пр.Миру, 76</t>
  </si>
  <si>
    <t>пр.Миру, 76/1</t>
  </si>
  <si>
    <t>пр.Миру, 76/2</t>
  </si>
  <si>
    <t>пр.Миру, 76/3</t>
  </si>
  <si>
    <t>пр.Миру, 76/4</t>
  </si>
  <si>
    <t>пр.Миру, 76/7</t>
  </si>
  <si>
    <t>пр.Миру, 78</t>
  </si>
  <si>
    <t>пр.Миру, 78/1</t>
  </si>
  <si>
    <t>пр.Миру, 78/2</t>
  </si>
  <si>
    <t>Pollustat EX Ø 50</t>
  </si>
  <si>
    <t>пр.Миру, 78/3</t>
  </si>
  <si>
    <t>пр.Миру, 78/4</t>
  </si>
  <si>
    <t>пр.Миру, 78/5</t>
  </si>
  <si>
    <t>пр.Миру, 80</t>
  </si>
  <si>
    <t>пр.Миру, 80/1</t>
  </si>
  <si>
    <t>пр.Миру, 80/2</t>
  </si>
  <si>
    <t>пр.Миру, 80/3</t>
  </si>
  <si>
    <t>пр.Миру, 80/4</t>
  </si>
  <si>
    <t>пр.Миру, 80/5 (1 - 2 під'їзд)</t>
  </si>
  <si>
    <t xml:space="preserve">Pollutherm Ø 32 </t>
  </si>
  <si>
    <t>пр.Миру, 82</t>
  </si>
  <si>
    <t>пр.Миру, 84</t>
  </si>
  <si>
    <t>пр.Миру, 86</t>
  </si>
  <si>
    <t>пр.Миру, 88</t>
  </si>
  <si>
    <t>пр.Миру, 92 (1-4 під'їзд)</t>
  </si>
  <si>
    <t xml:space="preserve">Pollutherm Ø 40 </t>
  </si>
  <si>
    <t>пр.Миру, 92/1</t>
  </si>
  <si>
    <t>пр.Миру, 92/2</t>
  </si>
  <si>
    <t>пр.Миру, 93</t>
  </si>
  <si>
    <t>пр.Миру, 95/1 та 95/1а</t>
  </si>
  <si>
    <t>МВТ-2М Ø 65</t>
  </si>
  <si>
    <t>пр.Миру, 95/2 та 95/2А</t>
  </si>
  <si>
    <t>Пушкіна, 11</t>
  </si>
  <si>
    <t>Пушкіна, 13</t>
  </si>
  <si>
    <t>Пушкіна, 7</t>
  </si>
  <si>
    <t>Пушкіна, 9</t>
  </si>
  <si>
    <t>Ракетників, 8</t>
  </si>
  <si>
    <t>Ранкова, 1</t>
  </si>
  <si>
    <t>Ранкова, 3</t>
  </si>
  <si>
    <t>Ранкова, 5</t>
  </si>
  <si>
    <t>Свободи, 11а</t>
  </si>
  <si>
    <t>Свободи, 13А (1-6 під'їзд)</t>
  </si>
  <si>
    <t>Свободи, 14А</t>
  </si>
  <si>
    <t>Свободи, 16А</t>
  </si>
  <si>
    <t>Свободи, 18/1 (1-2 під'їзд)</t>
  </si>
  <si>
    <t>Свободи, 19</t>
  </si>
  <si>
    <t>CF-50 Ø 65</t>
  </si>
  <si>
    <t>Свободи, 1А</t>
  </si>
  <si>
    <t>Свободи, 2</t>
  </si>
  <si>
    <t>Pollustat EX Ø 25</t>
  </si>
  <si>
    <t>Свободи, 22 (2 черга, 1-3 під'їзд)</t>
  </si>
  <si>
    <r>
      <t xml:space="preserve">SHARKY 775  </t>
    </r>
    <r>
      <rPr>
        <sz val="10"/>
        <color theme="1"/>
        <rFont val="Arial Cyr"/>
        <charset val="204"/>
      </rPr>
      <t>Ø 65</t>
    </r>
  </si>
  <si>
    <t>Свободи, 22 А</t>
  </si>
  <si>
    <r>
      <t xml:space="preserve">SHARKY </t>
    </r>
    <r>
      <rPr>
        <sz val="10"/>
        <color theme="1"/>
        <rFont val="Arial Cyr"/>
        <charset val="204"/>
      </rPr>
      <t>Ø 65</t>
    </r>
  </si>
  <si>
    <t>Свободи, 2 А</t>
  </si>
  <si>
    <t>Свободи, 3</t>
  </si>
  <si>
    <t>Свободи, 3/1</t>
  </si>
  <si>
    <t>Свободи, 31/1</t>
  </si>
  <si>
    <t>Свободи, 3А</t>
  </si>
  <si>
    <t>Свободи, 46/1</t>
  </si>
  <si>
    <t>Свободи, 47</t>
  </si>
  <si>
    <t>Свободи, 48</t>
  </si>
  <si>
    <t>Свободи, 48/1</t>
  </si>
  <si>
    <r>
      <t xml:space="preserve">SHARKY  775  </t>
    </r>
    <r>
      <rPr>
        <sz val="10"/>
        <color theme="1"/>
        <rFont val="Arial Cyr"/>
        <charset val="204"/>
      </rPr>
      <t>Ø 40</t>
    </r>
  </si>
  <si>
    <t>Свободи, 4А (1-17 під'їзд)</t>
  </si>
  <si>
    <t>Свободи, 51</t>
  </si>
  <si>
    <t>Свободи, 57</t>
  </si>
  <si>
    <t>Свободи, 5А</t>
  </si>
  <si>
    <t>Свободи, 6А</t>
  </si>
  <si>
    <t>Суперком 01 Ø 50</t>
  </si>
  <si>
    <t>Свободи, 75</t>
  </si>
  <si>
    <t>Свободи, 7А</t>
  </si>
  <si>
    <t>Свободи, 7Б (1-2  під'їзд)</t>
  </si>
  <si>
    <t xml:space="preserve">Свободи, 8Б </t>
  </si>
  <si>
    <t>Свободи, 8А</t>
  </si>
  <si>
    <t>Свободи, 95/2</t>
  </si>
  <si>
    <t>Свободи, 9А</t>
  </si>
  <si>
    <t>Свободи, 9Б</t>
  </si>
  <si>
    <t>Сіцінського, 16/1</t>
  </si>
  <si>
    <t>Сіцінського, 18</t>
  </si>
  <si>
    <t>Сіцінського, 18/1</t>
  </si>
  <si>
    <t>Сіцінського, 22</t>
  </si>
  <si>
    <t>Сіцінського, 24</t>
  </si>
  <si>
    <t>Соборна, 13</t>
  </si>
  <si>
    <t>Соборна, 14/2 та 12/1</t>
  </si>
  <si>
    <t>Соборна, 15</t>
  </si>
  <si>
    <t>Соборна, 16</t>
  </si>
  <si>
    <r>
      <t xml:space="preserve">SHARKY  775  </t>
    </r>
    <r>
      <rPr>
        <sz val="10"/>
        <color theme="1"/>
        <rFont val="Arial Cyr"/>
        <charset val="204"/>
      </rPr>
      <t>Ø 65</t>
    </r>
  </si>
  <si>
    <t>Соборна, 17-19</t>
  </si>
  <si>
    <r>
      <t xml:space="preserve">SHARKY    </t>
    </r>
    <r>
      <rPr>
        <sz val="10"/>
        <color theme="1"/>
        <rFont val="Arial Cyr"/>
        <charset val="204"/>
      </rPr>
      <t>Ø 40</t>
    </r>
  </si>
  <si>
    <t>Соборна, 26</t>
  </si>
  <si>
    <r>
      <t xml:space="preserve">SHARKY    </t>
    </r>
    <r>
      <rPr>
        <sz val="10"/>
        <color theme="1"/>
        <rFont val="Arial Cyr"/>
        <charset val="204"/>
      </rPr>
      <t>Ø 25</t>
    </r>
  </si>
  <si>
    <t>Соборна, 27</t>
  </si>
  <si>
    <t>Соборна, 31</t>
  </si>
  <si>
    <r>
      <t xml:space="preserve">SHARKY    </t>
    </r>
    <r>
      <rPr>
        <sz val="10"/>
        <color theme="1"/>
        <rFont val="Arial Cyr"/>
        <charset val="204"/>
      </rPr>
      <t>Ø 50</t>
    </r>
  </si>
  <si>
    <t>Соборна, 33</t>
  </si>
  <si>
    <r>
      <t xml:space="preserve">SHARKY  775  </t>
    </r>
    <r>
      <rPr>
        <sz val="10"/>
        <color theme="1"/>
        <rFont val="Arial Cyr"/>
        <charset val="204"/>
      </rPr>
      <t>Ø 50</t>
    </r>
  </si>
  <si>
    <t>Соборна, 38/1</t>
  </si>
  <si>
    <t>Соборна, 43</t>
  </si>
  <si>
    <t>Соборна, 44/1</t>
  </si>
  <si>
    <t>Соборна, 56</t>
  </si>
  <si>
    <t>Соборна, 58</t>
  </si>
  <si>
    <t>Соборна, 6</t>
  </si>
  <si>
    <t>Соборна, 69</t>
  </si>
  <si>
    <t>Соборна, 71</t>
  </si>
  <si>
    <t>Соборна, 77</t>
  </si>
  <si>
    <t>Спортивна, 11</t>
  </si>
  <si>
    <t>Спортивна, 15</t>
  </si>
  <si>
    <t>Спортивна, 20</t>
  </si>
  <si>
    <t>Спортивна, 38</t>
  </si>
  <si>
    <t>Суперком 01-1  Ø 40</t>
  </si>
  <si>
    <t>Спортивна, 40 (1-4 під'їзд)</t>
  </si>
  <si>
    <r>
      <t xml:space="preserve">SHARKY VMT  </t>
    </r>
    <r>
      <rPr>
        <sz val="10"/>
        <color theme="1"/>
        <rFont val="Arial Cyr"/>
        <charset val="204"/>
      </rPr>
      <t>Ø 80</t>
    </r>
  </si>
  <si>
    <t>Спортивна, 41</t>
  </si>
  <si>
    <t>Спортивна, 42 (1-4 під'їзд)</t>
  </si>
  <si>
    <t>Pollustat  Ø 40</t>
  </si>
  <si>
    <t>Спортивна, 44</t>
  </si>
  <si>
    <t>Старокостянтинівське Шосе, 10</t>
  </si>
  <si>
    <r>
      <t xml:space="preserve">SHARKY    </t>
    </r>
    <r>
      <rPr>
        <sz val="10"/>
        <color theme="1"/>
        <rFont val="Arial Cyr"/>
        <charset val="204"/>
      </rPr>
      <t>Ø 65</t>
    </r>
  </si>
  <si>
    <t>Старокостянтинівське Шосе, 12</t>
  </si>
  <si>
    <t>Старокостянтинівське Шосе, 12/1</t>
  </si>
  <si>
    <t>ULTRAHEAT  Ø 32</t>
  </si>
  <si>
    <t>Старокостянтинівське Шосе, 14</t>
  </si>
  <si>
    <t>Старокостянтинівське Шосе, 14/1</t>
  </si>
  <si>
    <t>Старокостянтинівське Шосе, 16</t>
  </si>
  <si>
    <t>Старокостянтинівське Шосе, 17/1</t>
  </si>
  <si>
    <t>Старокостянтинівське Шосе, 22</t>
  </si>
  <si>
    <t>Старокостянтинівське Шосе, 24</t>
  </si>
  <si>
    <t>Старокостянтинівське Шосе, 3а</t>
  </si>
  <si>
    <t>Старокостянтинівське Шосе, 6</t>
  </si>
  <si>
    <t>Старокостянтинівське Шосе, 7А</t>
  </si>
  <si>
    <r>
      <t xml:space="preserve">Горинь-1    </t>
    </r>
    <r>
      <rPr>
        <sz val="10"/>
        <color theme="1"/>
        <rFont val="Arial Cyr"/>
        <charset val="204"/>
      </rPr>
      <t>Ø 65</t>
    </r>
  </si>
  <si>
    <t>Старокостянтинівське Шосе, 8</t>
  </si>
  <si>
    <t>Старокостянтинівське Шосе, 8/1</t>
  </si>
  <si>
    <t>Староміська, 25</t>
  </si>
  <si>
    <t>Тернопільська, 3</t>
  </si>
  <si>
    <t>Тернопільська, 3/1</t>
  </si>
  <si>
    <t>Тернопільська, 3/2</t>
  </si>
  <si>
    <t>Трудова, 11</t>
  </si>
  <si>
    <t>Трудова, 13</t>
  </si>
  <si>
    <t>Pollustat  Ø 50</t>
  </si>
  <si>
    <t>Трудова, 14</t>
  </si>
  <si>
    <t>Трудова, 15</t>
  </si>
  <si>
    <t>Трудова, 15/1</t>
  </si>
  <si>
    <t>Трудова, 17</t>
  </si>
  <si>
    <t>Франка, 10</t>
  </si>
  <si>
    <t>MULTIDATAS1-U Ø 40</t>
  </si>
  <si>
    <t>Франка, 18</t>
  </si>
  <si>
    <t>Франка, 34</t>
  </si>
  <si>
    <t>Франка, 36/1</t>
  </si>
  <si>
    <t>Франка, 55</t>
  </si>
  <si>
    <t>Франка, 6</t>
  </si>
  <si>
    <t>Франка, 6/1</t>
  </si>
  <si>
    <t>Франка, 8/1</t>
  </si>
  <si>
    <t>Чорновола, 106</t>
  </si>
  <si>
    <t>Чорновола, 110</t>
  </si>
  <si>
    <t>Чорновола, 112</t>
  </si>
  <si>
    <t>Чорновола, 134/1</t>
  </si>
  <si>
    <t>Чорновола, 178</t>
  </si>
  <si>
    <t>Чорновола, 33</t>
  </si>
  <si>
    <t>Чорновола, 35</t>
  </si>
  <si>
    <t>Чорновола, 38</t>
  </si>
  <si>
    <t>Чорновола, 46</t>
  </si>
  <si>
    <t>Чорновола, 56</t>
  </si>
  <si>
    <t>Чорновола, 60</t>
  </si>
  <si>
    <t>Суперком - 01  Ø 65</t>
  </si>
  <si>
    <t>Чорновола, 62</t>
  </si>
  <si>
    <t>Чорновола, 95/1</t>
  </si>
  <si>
    <t>Шевченко, 101</t>
  </si>
  <si>
    <t>Шевченко, 103</t>
  </si>
  <si>
    <t>Шевченко, 3</t>
  </si>
  <si>
    <t>Шевченко, 34А</t>
  </si>
  <si>
    <t>Шевченко, 40</t>
  </si>
  <si>
    <t>Шевченко, 42</t>
  </si>
  <si>
    <t>Шевченко, 45</t>
  </si>
  <si>
    <t>Шевченко, 46/2</t>
  </si>
  <si>
    <t>Supercal-531  Ø 40</t>
  </si>
  <si>
    <t>Шевченко, 49,47</t>
  </si>
  <si>
    <t>Шевченко, 53</t>
  </si>
  <si>
    <t>Шевченко, 55</t>
  </si>
  <si>
    <t>Шевченко, 58</t>
  </si>
  <si>
    <t>Шевченко, 6 та 4</t>
  </si>
  <si>
    <t>Шевченко, 60</t>
  </si>
  <si>
    <t>Шевченко, 62</t>
  </si>
  <si>
    <t>Шевченко, 8 (1-2 під'їзд)</t>
  </si>
  <si>
    <t>Шевченко, 99</t>
  </si>
  <si>
    <t>Ю.Горбанчука,4 (1-3 під'їзд)</t>
  </si>
  <si>
    <t>LQM-III Ø 40</t>
  </si>
  <si>
    <t>THERMIFLU-T Ø 40</t>
  </si>
  <si>
    <t>Ю.Горбанчука, 4/1 (1-3 під'їзд)</t>
  </si>
  <si>
    <t>Суперком - 01  Ø 40</t>
  </si>
  <si>
    <t>Ю.Горбанчука, 6 (1-3 під'їзд)</t>
  </si>
  <si>
    <t>Ю.Горбанчука, 7 (1-2 під'їзд)</t>
  </si>
  <si>
    <t>Суперком - 01 - 1  Ø 40</t>
  </si>
  <si>
    <t>Ярослава Мудрого, 2</t>
  </si>
  <si>
    <t>Героїв АТО, 1  /Ціалковського,1/</t>
  </si>
  <si>
    <r>
      <t>INFOCAL5       (SONOMETER)</t>
    </r>
    <r>
      <rPr>
        <sz val="10"/>
        <color theme="1"/>
        <rFont val="Arial"/>
        <family val="2"/>
        <charset val="204"/>
      </rPr>
      <t>Ø</t>
    </r>
    <r>
      <rPr>
        <sz val="10"/>
        <color theme="1"/>
        <rFont val="Times New Roman"/>
        <family val="1"/>
        <charset val="204"/>
      </rPr>
      <t>50</t>
    </r>
  </si>
  <si>
    <t>Кам΄янецька, 99/1 (1-2 під`їзд)</t>
  </si>
  <si>
    <t>Кам΄янецька, 48 (1-4 під`їзд)</t>
  </si>
  <si>
    <t>Кам΄янецька, 52 (1-6 під`їзд)</t>
  </si>
  <si>
    <t>Кам΄янецька, 63 (1-6 під`їзд)</t>
  </si>
  <si>
    <t>Кам΄янецька, 67 (1-6 під`їзд)</t>
  </si>
  <si>
    <t>Козацька, 54/1 (1-4 під`їзд)</t>
  </si>
  <si>
    <t>Кропивницького, 6 (1-3 під`їзд)</t>
  </si>
  <si>
    <t xml:space="preserve">SHARKY Ø65          </t>
  </si>
  <si>
    <t xml:space="preserve">ULTRAHEAT Ø50   </t>
  </si>
  <si>
    <t xml:space="preserve">Суперком Ø50       </t>
  </si>
  <si>
    <t>Народної Волі, 8</t>
  </si>
  <si>
    <t>Пілотська, 7</t>
  </si>
  <si>
    <t>Пілотська, 74</t>
  </si>
  <si>
    <t>Пілотська, 76</t>
  </si>
  <si>
    <t>Повстанська, 36  (1-4 під`їзд)</t>
  </si>
  <si>
    <t>PolluStat   Ø40</t>
  </si>
  <si>
    <t>Повстанська, 38 (1-6 під`їзд)</t>
  </si>
  <si>
    <t>Подільська, 10</t>
  </si>
  <si>
    <t>Повстанська, 40</t>
  </si>
  <si>
    <t>Повстанська, 42/2</t>
  </si>
  <si>
    <t>Подільська, 132</t>
  </si>
  <si>
    <t>Подільська, 147/1</t>
  </si>
  <si>
    <t>Подільська, 149</t>
  </si>
  <si>
    <t>Подільська, 159</t>
  </si>
  <si>
    <t>Подільська, 169</t>
  </si>
  <si>
    <t>Подільська, 17/1</t>
  </si>
  <si>
    <t>Подільська, 171</t>
  </si>
  <si>
    <t>Подільська, 25</t>
  </si>
  <si>
    <t>Подільська, 38</t>
  </si>
  <si>
    <t>Подільська, 51-53</t>
  </si>
  <si>
    <t>Подільська, 65</t>
  </si>
  <si>
    <t>Подільська, 9/1</t>
  </si>
  <si>
    <t>Попова, 1</t>
  </si>
  <si>
    <t>Попова, 13</t>
  </si>
  <si>
    <t>Попова, 15</t>
  </si>
  <si>
    <t>Попова, 2</t>
  </si>
  <si>
    <t>Попова, 3</t>
  </si>
  <si>
    <t>Попова, 4</t>
  </si>
  <si>
    <t>Попова, 5</t>
  </si>
  <si>
    <t>Попова, 6</t>
  </si>
  <si>
    <t>Попова, 7</t>
  </si>
  <si>
    <t>Попова, 9</t>
  </si>
  <si>
    <t>Прибузька, 10</t>
  </si>
  <si>
    <t>Прибузька, 12</t>
  </si>
  <si>
    <t>Прибузька, 14</t>
  </si>
  <si>
    <t>Прибузька, 18 Б</t>
  </si>
  <si>
    <t>Прибузька, 20</t>
  </si>
  <si>
    <t>Прибузька, 22</t>
  </si>
  <si>
    <t>Прибузька, 24 (1-5 під`їзд)</t>
  </si>
  <si>
    <t>MULTIDATA WR3 Ø25</t>
  </si>
  <si>
    <t xml:space="preserve">SHARKYØ25,  </t>
  </si>
  <si>
    <t>Прибузька, 16 (1-4 під`їзд)</t>
  </si>
  <si>
    <t>Прибузька, 18 (1-2 під`їзд)</t>
  </si>
  <si>
    <t>Прибузька, 36 (1-5 під`їзд)</t>
  </si>
  <si>
    <t>Прибузька, 36/1</t>
  </si>
  <si>
    <t>Прибузька, 34/1</t>
  </si>
  <si>
    <t>Прибузька, 32</t>
  </si>
  <si>
    <t>Прибузька, 30</t>
  </si>
  <si>
    <t>Прибузька, 26</t>
  </si>
  <si>
    <t xml:space="preserve">SHARKY 775   Ø65 </t>
  </si>
  <si>
    <t>Прибузька, 34  (1-5 під`їзд)+1заг.</t>
  </si>
  <si>
    <t>Прибузька, 4</t>
  </si>
  <si>
    <t>Прибузька, 42</t>
  </si>
  <si>
    <t>пров.Жовтневий, 1А, кв.1                                  (пров.Прибузький, 1А,кв.1)</t>
  </si>
  <si>
    <t>пров.Жовтневий, 1                                         (пров.Прибузький, 1)</t>
  </si>
  <si>
    <t>ULTRAHEATØ 40(6ліч.),                             SHARKY  Ø 100 заг.</t>
  </si>
  <si>
    <t>ULTRAHEAT  Ø 40(3ліч.)</t>
  </si>
  <si>
    <t>ULTRAHEATØ 40 (2 ліч.)</t>
  </si>
  <si>
    <t>ULTRAHEATØ 50 (2 ліч.)</t>
  </si>
  <si>
    <t>MULTIDATA WR3 Ø 65</t>
  </si>
  <si>
    <t>CALMEX-UVKR-231Ø 50</t>
  </si>
  <si>
    <t>ULTRAHEAT Ø 40(2 ліч.)</t>
  </si>
  <si>
    <t>Старокостянтинівське Шосе, 3а/1                               (1-2 під'їзд)</t>
  </si>
  <si>
    <t>Трудова, 40 (1-3 під'їзд)</t>
  </si>
  <si>
    <t>Чорновола, 182Б (1-3 під'їзд)+1 заг.</t>
  </si>
  <si>
    <t>Лікарняна, 3/1 (1-3 під`їзд)</t>
  </si>
  <si>
    <t>Майборського, 11 (1-5 під`їзд)</t>
  </si>
  <si>
    <t>Майборського, 13/1(1-4 під`їзд)</t>
  </si>
  <si>
    <t>П. Мирного, 23 (1-3 під`їзд)</t>
  </si>
  <si>
    <t>П. Мирного, 31/3 (1-3 під`їзд)</t>
  </si>
  <si>
    <t>Народної Волі, 6 (1-4 під`їзд)</t>
  </si>
  <si>
    <t xml:space="preserve">Озерна, 10/1 </t>
  </si>
  <si>
    <t>Перемоги, 10 Б (1-4 під`їзд)+1 заг.</t>
  </si>
  <si>
    <t>Перемоги, 11 (1-2 під`їзд)</t>
  </si>
  <si>
    <t>Перемоги, 12 (1-6 під`їзд)</t>
  </si>
  <si>
    <t>Пілотська, 53 (1-7 під`їзд)</t>
  </si>
  <si>
    <t>Подільська, 12 (1-2 під`їзд)</t>
  </si>
  <si>
    <t>Подільська, 78 (1-4 під`їзд)</t>
  </si>
  <si>
    <t>Прибузька, 2 (1-5 під`їзд)</t>
  </si>
  <si>
    <t>В.о.начальника планування та тарифної політики</t>
  </si>
  <si>
    <t>Горіла О.М.</t>
  </si>
  <si>
    <r>
      <t>Кіль-кість примі-щень</t>
    </r>
    <r>
      <rPr>
        <sz val="12"/>
        <color theme="1"/>
        <rFont val="Arial"/>
        <family val="2"/>
        <charset val="204"/>
      </rPr>
      <t>*</t>
    </r>
  </si>
  <si>
    <t>Додаток до рішення виконавчого комітету</t>
  </si>
  <si>
    <t>Розмір внеску за обслуговування вузла обліку,грн./квартал/приміщення з ПДВ</t>
  </si>
  <si>
    <t xml:space="preserve">                     Хмельницької міської ради</t>
  </si>
  <si>
    <t xml:space="preserve">                     від "____"______________ 2019 р. №________</t>
  </si>
  <si>
    <t>Керуючий справами виконавчого комітету</t>
  </si>
  <si>
    <t>Ю.Сабій</t>
  </si>
  <si>
    <t>Директор міського комунального підприємства</t>
  </si>
  <si>
    <t>"Хмельницьктеплокомуненерго"</t>
  </si>
  <si>
    <t xml:space="preserve">   В.Скаліій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</si>
</sst>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/>
    <xf numFmtId="2" fontId="1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2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right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1"/>
  <sheetViews>
    <sheetView tabSelected="1" workbookViewId="0">
      <selection activeCell="S10" sqref="S10"/>
    </sheetView>
  </sheetViews>
  <sheetFormatPr defaultRowHeight="15.75" x14ac:dyDescent="0.25"/>
  <cols>
    <col min="1" max="1" width="5.7109375" style="1" customWidth="1"/>
    <col min="2" max="2" width="53.7109375" style="1" customWidth="1"/>
    <col min="3" max="3" width="20.5703125" style="1" hidden="1" customWidth="1"/>
    <col min="4" max="4" width="12.28515625" style="1" hidden="1" customWidth="1"/>
    <col min="5" max="5" width="9.28515625" style="1" hidden="1" customWidth="1"/>
    <col min="6" max="6" width="9.42578125" style="1" hidden="1" customWidth="1"/>
    <col min="7" max="7" width="11.140625" style="1" hidden="1" customWidth="1"/>
    <col min="8" max="8" width="10.28515625" style="1" hidden="1" customWidth="1"/>
    <col min="9" max="9" width="12.85546875" style="1" hidden="1" customWidth="1"/>
    <col min="10" max="10" width="12.28515625" style="1" hidden="1" customWidth="1"/>
    <col min="11" max="11" width="11.140625" style="1" hidden="1" customWidth="1"/>
    <col min="12" max="12" width="11.5703125" style="1" hidden="1" customWidth="1"/>
    <col min="13" max="13" width="10" style="1" hidden="1" customWidth="1"/>
    <col min="14" max="14" width="10.85546875" style="1" hidden="1" customWidth="1"/>
    <col min="15" max="15" width="9.28515625" style="1" hidden="1" customWidth="1"/>
    <col min="16" max="16" width="26.42578125" style="1" customWidth="1"/>
    <col min="17" max="17" width="0" style="1" hidden="1" customWidth="1"/>
    <col min="18" max="16384" width="9.140625" style="1"/>
  </cols>
  <sheetData>
    <row r="1" spans="1:17" x14ac:dyDescent="0.25">
      <c r="B1" s="65" t="s">
        <v>893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x14ac:dyDescent="0.25">
      <c r="B2" s="66" t="s">
        <v>895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7" ht="18.75" x14ac:dyDescent="0.3">
      <c r="A3" s="64"/>
      <c r="B3" s="66" t="s">
        <v>896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x14ac:dyDescent="0.25">
      <c r="N4" s="126"/>
      <c r="O4" s="126"/>
      <c r="P4" s="126"/>
    </row>
    <row r="5" spans="1:17" ht="90.75" customHeight="1" x14ac:dyDescent="0.25">
      <c r="A5" s="128" t="s">
        <v>5</v>
      </c>
      <c r="B5" s="129" t="s">
        <v>0</v>
      </c>
      <c r="C5" s="2" t="s">
        <v>7</v>
      </c>
      <c r="D5" s="4" t="s">
        <v>8</v>
      </c>
      <c r="E5" s="4" t="s">
        <v>1</v>
      </c>
      <c r="F5" s="3" t="s">
        <v>2</v>
      </c>
      <c r="G5" s="2" t="s">
        <v>209</v>
      </c>
      <c r="H5" s="2" t="s">
        <v>9</v>
      </c>
      <c r="I5" s="2" t="s">
        <v>210</v>
      </c>
      <c r="J5" s="2" t="s">
        <v>3</v>
      </c>
      <c r="K5" s="2" t="s">
        <v>4</v>
      </c>
      <c r="L5" s="2" t="s">
        <v>212</v>
      </c>
      <c r="M5" s="3" t="s">
        <v>211</v>
      </c>
      <c r="N5" s="3" t="s">
        <v>213</v>
      </c>
      <c r="O5" s="3" t="s">
        <v>892</v>
      </c>
      <c r="P5" s="130" t="s">
        <v>894</v>
      </c>
    </row>
    <row r="6" spans="1:17" s="13" customFormat="1" ht="15.95" customHeight="1" x14ac:dyDescent="0.25">
      <c r="A6" s="3">
        <v>1</v>
      </c>
      <c r="B6" s="27" t="s">
        <v>11</v>
      </c>
      <c r="C6" s="5" t="s">
        <v>12</v>
      </c>
      <c r="D6" s="3">
        <v>98.15</v>
      </c>
      <c r="E6" s="26">
        <v>838.3</v>
      </c>
      <c r="F6" s="3">
        <v>333.87</v>
      </c>
      <c r="G6" s="31">
        <f>ROUND((E6)*11.7%,2)</f>
        <v>98.08</v>
      </c>
      <c r="H6" s="31">
        <f t="shared" ref="H6" si="0">D6+E6+F6+G6</f>
        <v>1368.3999999999999</v>
      </c>
      <c r="I6" s="31">
        <f>ROUND(E6*11.6%,2)</f>
        <v>97.24</v>
      </c>
      <c r="J6" s="31">
        <f t="shared" ref="J6" si="1">H6+I6</f>
        <v>1465.6399999999999</v>
      </c>
      <c r="K6" s="31">
        <f>ROUND(J6*3%,2)</f>
        <v>43.97</v>
      </c>
      <c r="L6" s="28">
        <f>J6+K6</f>
        <v>1509.61</v>
      </c>
      <c r="M6" s="28">
        <f>ROUND(L6*20%,2)</f>
        <v>301.92</v>
      </c>
      <c r="N6" s="28">
        <f>L6+M6</f>
        <v>1811.53</v>
      </c>
      <c r="O6" s="3">
        <v>144</v>
      </c>
      <c r="P6" s="30">
        <f t="shared" ref="P6:P69" si="2">ROUND(N6/O6/4,2)</f>
        <v>3.15</v>
      </c>
      <c r="Q6" s="37">
        <f>ROUND(452.88/O6,2)</f>
        <v>3.15</v>
      </c>
    </row>
    <row r="7" spans="1:17" s="13" customFormat="1" ht="15.95" customHeight="1" x14ac:dyDescent="0.25">
      <c r="A7" s="3">
        <v>2</v>
      </c>
      <c r="B7" s="27" t="s">
        <v>10</v>
      </c>
      <c r="C7" s="5" t="s">
        <v>26</v>
      </c>
      <c r="D7" s="26">
        <v>92.69</v>
      </c>
      <c r="E7" s="26">
        <v>816.99</v>
      </c>
      <c r="F7" s="26">
        <v>329.18</v>
      </c>
      <c r="G7" s="31">
        <f>ROUND((E7)*11.7%,2)</f>
        <v>95.59</v>
      </c>
      <c r="H7" s="31">
        <f t="shared" ref="H7:H9" si="3">D7+E7+F7+G7</f>
        <v>1334.45</v>
      </c>
      <c r="I7" s="31">
        <f>ROUND(E7*11.6%,2)</f>
        <v>94.77</v>
      </c>
      <c r="J7" s="31">
        <f t="shared" ref="J7:J9" si="4">H7+I7</f>
        <v>1429.22</v>
      </c>
      <c r="K7" s="31">
        <f>ROUND(J7*3%,2)</f>
        <v>42.88</v>
      </c>
      <c r="L7" s="28">
        <f>J7+K7</f>
        <v>1472.1000000000001</v>
      </c>
      <c r="M7" s="28">
        <f>ROUND(L7*20%,2)</f>
        <v>294.42</v>
      </c>
      <c r="N7" s="28">
        <f>L7+M7</f>
        <v>1766.5200000000002</v>
      </c>
      <c r="O7" s="3">
        <v>101</v>
      </c>
      <c r="P7" s="30">
        <f t="shared" si="2"/>
        <v>4.37</v>
      </c>
      <c r="Q7" s="37">
        <f>ROUND(441.63/O7,2)</f>
        <v>4.37</v>
      </c>
    </row>
    <row r="8" spans="1:17" s="13" customFormat="1" ht="8.1" customHeight="1" x14ac:dyDescent="0.25">
      <c r="A8" s="81">
        <v>3</v>
      </c>
      <c r="B8" s="89" t="s">
        <v>13</v>
      </c>
      <c r="C8" s="6" t="s">
        <v>26</v>
      </c>
      <c r="D8" s="67">
        <f>92.69*2</f>
        <v>185.38</v>
      </c>
      <c r="E8" s="67">
        <f>816.99*2</f>
        <v>1633.98</v>
      </c>
      <c r="F8" s="67">
        <f>329.18*2</f>
        <v>658.36</v>
      </c>
      <c r="G8" s="69">
        <f>ROUND((E8)*11.7%,2)</f>
        <v>191.18</v>
      </c>
      <c r="H8" s="69">
        <f t="shared" si="3"/>
        <v>2668.9</v>
      </c>
      <c r="I8" s="69">
        <f>ROUND(E8*11.6%,2)</f>
        <v>189.54</v>
      </c>
      <c r="J8" s="69">
        <f t="shared" si="4"/>
        <v>2858.44</v>
      </c>
      <c r="K8" s="69">
        <f t="shared" ref="K8:K9" si="5">ROUND(J8*3%,2)</f>
        <v>85.75</v>
      </c>
      <c r="L8" s="71">
        <f t="shared" ref="L8:L9" si="6">J8+K8</f>
        <v>2944.19</v>
      </c>
      <c r="M8" s="71">
        <f t="shared" ref="M8:M9" si="7">ROUND(L8*20%,2)</f>
        <v>588.84</v>
      </c>
      <c r="N8" s="71">
        <f t="shared" ref="N8:N9" si="8">L8+M8</f>
        <v>3533.03</v>
      </c>
      <c r="O8" s="81">
        <f>36+36</f>
        <v>72</v>
      </c>
      <c r="P8" s="75">
        <f t="shared" si="2"/>
        <v>12.27</v>
      </c>
      <c r="Q8" s="125">
        <f>ROUND(441.63*2/O8,2)</f>
        <v>12.27</v>
      </c>
    </row>
    <row r="9" spans="1:17" s="13" customFormat="1" ht="8.1" customHeight="1" x14ac:dyDescent="0.25">
      <c r="A9" s="82"/>
      <c r="B9" s="90"/>
      <c r="C9" s="50" t="s">
        <v>26</v>
      </c>
      <c r="D9" s="68"/>
      <c r="E9" s="68"/>
      <c r="F9" s="68"/>
      <c r="G9" s="70">
        <f t="shared" ref="G9" si="9">ROUND((D9+E9+F9)*11.7%,2)</f>
        <v>0</v>
      </c>
      <c r="H9" s="70">
        <f t="shared" si="3"/>
        <v>0</v>
      </c>
      <c r="I9" s="70">
        <f t="shared" ref="I9" si="10">ROUND(H9*11.6%,2)</f>
        <v>0</v>
      </c>
      <c r="J9" s="70">
        <f t="shared" si="4"/>
        <v>0</v>
      </c>
      <c r="K9" s="70">
        <f t="shared" si="5"/>
        <v>0</v>
      </c>
      <c r="L9" s="72">
        <f t="shared" si="6"/>
        <v>0</v>
      </c>
      <c r="M9" s="72">
        <f t="shared" si="7"/>
        <v>0</v>
      </c>
      <c r="N9" s="72">
        <f t="shared" si="8"/>
        <v>0</v>
      </c>
      <c r="O9" s="82"/>
      <c r="P9" s="76" t="e">
        <f t="shared" si="2"/>
        <v>#DIV/0!</v>
      </c>
      <c r="Q9" s="125" t="e">
        <f t="shared" ref="Q9:Q62" si="11">ROUND(512.79/O9,2)</f>
        <v>#DIV/0!</v>
      </c>
    </row>
    <row r="10" spans="1:17" s="13" customFormat="1" ht="15.95" customHeight="1" x14ac:dyDescent="0.25">
      <c r="A10" s="3">
        <v>4</v>
      </c>
      <c r="B10" s="27" t="s">
        <v>14</v>
      </c>
      <c r="C10" s="5" t="s">
        <v>27</v>
      </c>
      <c r="D10" s="26">
        <v>92.69</v>
      </c>
      <c r="E10" s="26">
        <v>816.99</v>
      </c>
      <c r="F10" s="26">
        <v>329.18</v>
      </c>
      <c r="G10" s="31">
        <f>ROUND((E10)*11.7%,2)</f>
        <v>95.59</v>
      </c>
      <c r="H10" s="31">
        <f t="shared" ref="H10:H73" si="12">D10+E10+F10+G10</f>
        <v>1334.45</v>
      </c>
      <c r="I10" s="31">
        <f>ROUND(E10*11.6%,2)</f>
        <v>94.77</v>
      </c>
      <c r="J10" s="31">
        <f t="shared" ref="J10:J73" si="13">H10+I10</f>
        <v>1429.22</v>
      </c>
      <c r="K10" s="31">
        <f>ROUND(J10*3%,2)</f>
        <v>42.88</v>
      </c>
      <c r="L10" s="28">
        <f>J10+K10</f>
        <v>1472.1000000000001</v>
      </c>
      <c r="M10" s="28">
        <f>ROUND(L10*20%,2)</f>
        <v>294.42</v>
      </c>
      <c r="N10" s="28">
        <f>L10+M10</f>
        <v>1766.5200000000002</v>
      </c>
      <c r="O10" s="3">
        <v>73</v>
      </c>
      <c r="P10" s="30">
        <f t="shared" si="2"/>
        <v>6.05</v>
      </c>
      <c r="Q10" s="37">
        <f>ROUND(441.63/O10,2)</f>
        <v>6.05</v>
      </c>
    </row>
    <row r="11" spans="1:17" s="13" customFormat="1" ht="15.95" customHeight="1" x14ac:dyDescent="0.25">
      <c r="A11" s="3">
        <v>5</v>
      </c>
      <c r="B11" s="27" t="s">
        <v>15</v>
      </c>
      <c r="C11" s="5" t="s">
        <v>26</v>
      </c>
      <c r="D11" s="26">
        <v>92.69</v>
      </c>
      <c r="E11" s="26">
        <v>816.99</v>
      </c>
      <c r="F11" s="26">
        <v>329.18</v>
      </c>
      <c r="G11" s="31">
        <f>ROUND((E11)*11.7%,2)</f>
        <v>95.59</v>
      </c>
      <c r="H11" s="31">
        <f t="shared" si="12"/>
        <v>1334.45</v>
      </c>
      <c r="I11" s="31">
        <f>ROUND(E11*11.6%,2)</f>
        <v>94.77</v>
      </c>
      <c r="J11" s="31">
        <f t="shared" si="13"/>
        <v>1429.22</v>
      </c>
      <c r="K11" s="31">
        <f>ROUND(J11*3%,2)</f>
        <v>42.88</v>
      </c>
      <c r="L11" s="28">
        <f>J11+K11</f>
        <v>1472.1000000000001</v>
      </c>
      <c r="M11" s="28">
        <f>ROUND(L11*20%,2)</f>
        <v>294.42</v>
      </c>
      <c r="N11" s="28">
        <f>L11+M11</f>
        <v>1766.5200000000002</v>
      </c>
      <c r="O11" s="3">
        <v>61</v>
      </c>
      <c r="P11" s="30">
        <f t="shared" si="2"/>
        <v>7.24</v>
      </c>
      <c r="Q11" s="37">
        <f>ROUND(441.63/O11,2)</f>
        <v>7.24</v>
      </c>
    </row>
    <row r="12" spans="1:17" s="13" customFormat="1" ht="5.45" customHeight="1" x14ac:dyDescent="0.25">
      <c r="A12" s="81">
        <v>6</v>
      </c>
      <c r="B12" s="89" t="s">
        <v>16</v>
      </c>
      <c r="C12" s="6" t="s">
        <v>26</v>
      </c>
      <c r="D12" s="67">
        <f>92.69*3</f>
        <v>278.07</v>
      </c>
      <c r="E12" s="67">
        <f>816.99*3</f>
        <v>2450.9700000000003</v>
      </c>
      <c r="F12" s="67">
        <f>329.18*3</f>
        <v>987.54</v>
      </c>
      <c r="G12" s="69">
        <f>ROUND((E12)*11.7%,2)</f>
        <v>286.76</v>
      </c>
      <c r="H12" s="69">
        <f t="shared" si="12"/>
        <v>4003.34</v>
      </c>
      <c r="I12" s="69">
        <f>ROUND(E12*11.6%,2)</f>
        <v>284.31</v>
      </c>
      <c r="J12" s="69">
        <f t="shared" si="13"/>
        <v>4287.6500000000005</v>
      </c>
      <c r="K12" s="69">
        <f t="shared" ref="K12:K25" si="14">ROUND(J12*3%,2)</f>
        <v>128.63</v>
      </c>
      <c r="L12" s="71">
        <f t="shared" ref="L12:L25" si="15">J12+K12</f>
        <v>4416.2800000000007</v>
      </c>
      <c r="M12" s="71">
        <f t="shared" ref="M12:M25" si="16">ROUND(L12*20%,2)</f>
        <v>883.26</v>
      </c>
      <c r="N12" s="71">
        <f t="shared" ref="N12:N25" si="17">L12+M12</f>
        <v>5299.5400000000009</v>
      </c>
      <c r="O12" s="81">
        <f>35+33+36</f>
        <v>104</v>
      </c>
      <c r="P12" s="75">
        <f t="shared" si="2"/>
        <v>12.74</v>
      </c>
      <c r="Q12" s="123">
        <f>ROUND(441.63*3/O12,2)</f>
        <v>12.74</v>
      </c>
    </row>
    <row r="13" spans="1:17" s="13" customFormat="1" ht="5.45" customHeight="1" x14ac:dyDescent="0.25">
      <c r="A13" s="83"/>
      <c r="B13" s="92"/>
      <c r="C13" s="7" t="s">
        <v>63</v>
      </c>
      <c r="D13" s="91"/>
      <c r="E13" s="91"/>
      <c r="F13" s="91"/>
      <c r="G13" s="84">
        <f t="shared" ref="G13:G25" si="18">ROUND((D13+E13+F13)*11.7%,2)</f>
        <v>0</v>
      </c>
      <c r="H13" s="84">
        <f t="shared" si="12"/>
        <v>0</v>
      </c>
      <c r="I13" s="84">
        <f t="shared" ref="I13:I25" si="19">ROUND(H13*11.6%,2)</f>
        <v>0</v>
      </c>
      <c r="J13" s="84">
        <f t="shared" si="13"/>
        <v>0</v>
      </c>
      <c r="K13" s="84">
        <f t="shared" si="14"/>
        <v>0</v>
      </c>
      <c r="L13" s="85">
        <f t="shared" si="15"/>
        <v>0</v>
      </c>
      <c r="M13" s="85">
        <f t="shared" si="16"/>
        <v>0</v>
      </c>
      <c r="N13" s="85">
        <f t="shared" si="17"/>
        <v>0</v>
      </c>
      <c r="O13" s="83"/>
      <c r="P13" s="80" t="e">
        <f t="shared" si="2"/>
        <v>#DIV/0!</v>
      </c>
      <c r="Q13" s="123" t="e">
        <f t="shared" si="11"/>
        <v>#DIV/0!</v>
      </c>
    </row>
    <row r="14" spans="1:17" s="13" customFormat="1" ht="5.45" customHeight="1" x14ac:dyDescent="0.25">
      <c r="A14" s="82"/>
      <c r="B14" s="90"/>
      <c r="C14" s="11" t="s">
        <v>63</v>
      </c>
      <c r="D14" s="68"/>
      <c r="E14" s="68"/>
      <c r="F14" s="68"/>
      <c r="G14" s="70">
        <f t="shared" si="18"/>
        <v>0</v>
      </c>
      <c r="H14" s="70">
        <f t="shared" si="12"/>
        <v>0</v>
      </c>
      <c r="I14" s="70">
        <f t="shared" si="19"/>
        <v>0</v>
      </c>
      <c r="J14" s="70">
        <f t="shared" si="13"/>
        <v>0</v>
      </c>
      <c r="K14" s="70">
        <f t="shared" si="14"/>
        <v>0</v>
      </c>
      <c r="L14" s="72">
        <f t="shared" si="15"/>
        <v>0</v>
      </c>
      <c r="M14" s="72">
        <f t="shared" si="16"/>
        <v>0</v>
      </c>
      <c r="N14" s="72">
        <f t="shared" si="17"/>
        <v>0</v>
      </c>
      <c r="O14" s="82"/>
      <c r="P14" s="76" t="e">
        <f t="shared" si="2"/>
        <v>#DIV/0!</v>
      </c>
      <c r="Q14" s="123" t="e">
        <f t="shared" si="11"/>
        <v>#DIV/0!</v>
      </c>
    </row>
    <row r="15" spans="1:17" s="13" customFormat="1" ht="8.1" customHeight="1" x14ac:dyDescent="0.25">
      <c r="A15" s="81">
        <v>7</v>
      </c>
      <c r="B15" s="89" t="s">
        <v>17</v>
      </c>
      <c r="C15" s="6" t="s">
        <v>26</v>
      </c>
      <c r="D15" s="67">
        <f>92.69*2</f>
        <v>185.38</v>
      </c>
      <c r="E15" s="67">
        <f>816.99*2</f>
        <v>1633.98</v>
      </c>
      <c r="F15" s="67">
        <f>329.18*2</f>
        <v>658.36</v>
      </c>
      <c r="G15" s="69">
        <f>ROUND((E15)*11.7%,2)</f>
        <v>191.18</v>
      </c>
      <c r="H15" s="69">
        <f t="shared" si="12"/>
        <v>2668.9</v>
      </c>
      <c r="I15" s="69">
        <f>ROUND(E15*11.6%,2)</f>
        <v>189.54</v>
      </c>
      <c r="J15" s="69">
        <f t="shared" si="13"/>
        <v>2858.44</v>
      </c>
      <c r="K15" s="69">
        <f t="shared" si="14"/>
        <v>85.75</v>
      </c>
      <c r="L15" s="71">
        <f t="shared" si="15"/>
        <v>2944.19</v>
      </c>
      <c r="M15" s="71">
        <f t="shared" si="16"/>
        <v>588.84</v>
      </c>
      <c r="N15" s="71">
        <f t="shared" si="17"/>
        <v>3533.03</v>
      </c>
      <c r="O15" s="81">
        <f>39+37</f>
        <v>76</v>
      </c>
      <c r="P15" s="75">
        <f t="shared" si="2"/>
        <v>11.62</v>
      </c>
      <c r="Q15" s="125">
        <f>ROUND(441.63*2/O15,2)</f>
        <v>11.62</v>
      </c>
    </row>
    <row r="16" spans="1:17" s="13" customFormat="1" ht="8.1" customHeight="1" x14ac:dyDescent="0.25">
      <c r="A16" s="82"/>
      <c r="B16" s="90"/>
      <c r="C16" s="50" t="s">
        <v>26</v>
      </c>
      <c r="D16" s="68"/>
      <c r="E16" s="68"/>
      <c r="F16" s="68"/>
      <c r="G16" s="70">
        <f t="shared" si="18"/>
        <v>0</v>
      </c>
      <c r="H16" s="70">
        <f t="shared" si="12"/>
        <v>0</v>
      </c>
      <c r="I16" s="70">
        <f t="shared" si="19"/>
        <v>0</v>
      </c>
      <c r="J16" s="70">
        <f t="shared" si="13"/>
        <v>0</v>
      </c>
      <c r="K16" s="70">
        <f t="shared" si="14"/>
        <v>0</v>
      </c>
      <c r="L16" s="72">
        <f t="shared" si="15"/>
        <v>0</v>
      </c>
      <c r="M16" s="72">
        <f t="shared" si="16"/>
        <v>0</v>
      </c>
      <c r="N16" s="72">
        <f t="shared" si="17"/>
        <v>0</v>
      </c>
      <c r="O16" s="82"/>
      <c r="P16" s="76" t="e">
        <f t="shared" si="2"/>
        <v>#DIV/0!</v>
      </c>
      <c r="Q16" s="125" t="e">
        <f t="shared" si="11"/>
        <v>#DIV/0!</v>
      </c>
    </row>
    <row r="17" spans="1:17" s="13" customFormat="1" ht="2.65" customHeight="1" x14ac:dyDescent="0.25">
      <c r="A17" s="81">
        <v>8</v>
      </c>
      <c r="B17" s="89" t="s">
        <v>18</v>
      </c>
      <c r="C17" s="6" t="s">
        <v>26</v>
      </c>
      <c r="D17" s="67">
        <f>92.69*6</f>
        <v>556.14</v>
      </c>
      <c r="E17" s="67">
        <f>816.99*6</f>
        <v>4901.9400000000005</v>
      </c>
      <c r="F17" s="67">
        <f>329.16*6</f>
        <v>1974.96</v>
      </c>
      <c r="G17" s="69">
        <f>ROUND((E17)*11.7%,2)</f>
        <v>573.53</v>
      </c>
      <c r="H17" s="69">
        <f t="shared" si="12"/>
        <v>8006.5700000000006</v>
      </c>
      <c r="I17" s="69">
        <f>ROUND(E17*11.6%,2)</f>
        <v>568.63</v>
      </c>
      <c r="J17" s="69">
        <f t="shared" si="13"/>
        <v>8575.2000000000007</v>
      </c>
      <c r="K17" s="69">
        <f t="shared" si="14"/>
        <v>257.26</v>
      </c>
      <c r="L17" s="71">
        <f t="shared" si="15"/>
        <v>8832.4600000000009</v>
      </c>
      <c r="M17" s="71">
        <f t="shared" si="16"/>
        <v>1766.49</v>
      </c>
      <c r="N17" s="71">
        <f t="shared" si="17"/>
        <v>10598.95</v>
      </c>
      <c r="O17" s="81">
        <f>37+36+34+36+36+36</f>
        <v>215</v>
      </c>
      <c r="P17" s="75">
        <f t="shared" si="2"/>
        <v>12.32</v>
      </c>
      <c r="Q17" s="123">
        <f>ROUND(441.63*6/O17,2)</f>
        <v>12.32</v>
      </c>
    </row>
    <row r="18" spans="1:17" s="13" customFormat="1" ht="2.65" customHeight="1" x14ac:dyDescent="0.25">
      <c r="A18" s="83"/>
      <c r="B18" s="92"/>
      <c r="C18" s="7" t="s">
        <v>63</v>
      </c>
      <c r="D18" s="91"/>
      <c r="E18" s="91"/>
      <c r="F18" s="91"/>
      <c r="G18" s="84">
        <f t="shared" si="18"/>
        <v>0</v>
      </c>
      <c r="H18" s="84">
        <f t="shared" si="12"/>
        <v>0</v>
      </c>
      <c r="I18" s="84">
        <f t="shared" si="19"/>
        <v>0</v>
      </c>
      <c r="J18" s="84">
        <f t="shared" si="13"/>
        <v>0</v>
      </c>
      <c r="K18" s="84">
        <f t="shared" si="14"/>
        <v>0</v>
      </c>
      <c r="L18" s="85">
        <f t="shared" si="15"/>
        <v>0</v>
      </c>
      <c r="M18" s="85">
        <f t="shared" si="16"/>
        <v>0</v>
      </c>
      <c r="N18" s="85">
        <f t="shared" si="17"/>
        <v>0</v>
      </c>
      <c r="O18" s="83"/>
      <c r="P18" s="80" t="e">
        <f t="shared" si="2"/>
        <v>#DIV/0!</v>
      </c>
      <c r="Q18" s="123" t="e">
        <f t="shared" si="11"/>
        <v>#DIV/0!</v>
      </c>
    </row>
    <row r="19" spans="1:17" s="13" customFormat="1" ht="2.65" customHeight="1" x14ac:dyDescent="0.25">
      <c r="A19" s="83"/>
      <c r="B19" s="92"/>
      <c r="C19" s="7" t="s">
        <v>63</v>
      </c>
      <c r="D19" s="91"/>
      <c r="E19" s="91"/>
      <c r="F19" s="91"/>
      <c r="G19" s="84">
        <f t="shared" si="18"/>
        <v>0</v>
      </c>
      <c r="H19" s="84">
        <f t="shared" si="12"/>
        <v>0</v>
      </c>
      <c r="I19" s="84">
        <f t="shared" si="19"/>
        <v>0</v>
      </c>
      <c r="J19" s="84">
        <f t="shared" si="13"/>
        <v>0</v>
      </c>
      <c r="K19" s="84">
        <f t="shared" si="14"/>
        <v>0</v>
      </c>
      <c r="L19" s="85">
        <f t="shared" si="15"/>
        <v>0</v>
      </c>
      <c r="M19" s="85">
        <f t="shared" si="16"/>
        <v>0</v>
      </c>
      <c r="N19" s="85">
        <f t="shared" si="17"/>
        <v>0</v>
      </c>
      <c r="O19" s="83"/>
      <c r="P19" s="80" t="e">
        <f t="shared" si="2"/>
        <v>#DIV/0!</v>
      </c>
      <c r="Q19" s="123" t="e">
        <f t="shared" si="11"/>
        <v>#DIV/0!</v>
      </c>
    </row>
    <row r="20" spans="1:17" s="13" customFormat="1" ht="2.65" customHeight="1" x14ac:dyDescent="0.25">
      <c r="A20" s="83"/>
      <c r="B20" s="92"/>
      <c r="C20" s="7" t="s">
        <v>63</v>
      </c>
      <c r="D20" s="91"/>
      <c r="E20" s="91"/>
      <c r="F20" s="91"/>
      <c r="G20" s="84">
        <f t="shared" si="18"/>
        <v>0</v>
      </c>
      <c r="H20" s="84">
        <f t="shared" si="12"/>
        <v>0</v>
      </c>
      <c r="I20" s="84">
        <f t="shared" si="19"/>
        <v>0</v>
      </c>
      <c r="J20" s="84">
        <f t="shared" si="13"/>
        <v>0</v>
      </c>
      <c r="K20" s="84">
        <f t="shared" si="14"/>
        <v>0</v>
      </c>
      <c r="L20" s="85">
        <f t="shared" si="15"/>
        <v>0</v>
      </c>
      <c r="M20" s="85">
        <f t="shared" si="16"/>
        <v>0</v>
      </c>
      <c r="N20" s="85">
        <f t="shared" si="17"/>
        <v>0</v>
      </c>
      <c r="O20" s="83"/>
      <c r="P20" s="80" t="e">
        <f t="shared" si="2"/>
        <v>#DIV/0!</v>
      </c>
      <c r="Q20" s="123" t="e">
        <f t="shared" si="11"/>
        <v>#DIV/0!</v>
      </c>
    </row>
    <row r="21" spans="1:17" s="13" customFormat="1" ht="2.65" customHeight="1" x14ac:dyDescent="0.25">
      <c r="A21" s="83"/>
      <c r="B21" s="92"/>
      <c r="C21" s="7" t="s">
        <v>63</v>
      </c>
      <c r="D21" s="91"/>
      <c r="E21" s="91"/>
      <c r="F21" s="91"/>
      <c r="G21" s="84">
        <f t="shared" si="18"/>
        <v>0</v>
      </c>
      <c r="H21" s="84">
        <f t="shared" si="12"/>
        <v>0</v>
      </c>
      <c r="I21" s="84">
        <f t="shared" si="19"/>
        <v>0</v>
      </c>
      <c r="J21" s="84">
        <f t="shared" si="13"/>
        <v>0</v>
      </c>
      <c r="K21" s="84">
        <f t="shared" si="14"/>
        <v>0</v>
      </c>
      <c r="L21" s="85">
        <f t="shared" si="15"/>
        <v>0</v>
      </c>
      <c r="M21" s="85">
        <f t="shared" si="16"/>
        <v>0</v>
      </c>
      <c r="N21" s="85">
        <f t="shared" si="17"/>
        <v>0</v>
      </c>
      <c r="O21" s="83"/>
      <c r="P21" s="80" t="e">
        <f t="shared" si="2"/>
        <v>#DIV/0!</v>
      </c>
      <c r="Q21" s="123" t="e">
        <f t="shared" si="11"/>
        <v>#DIV/0!</v>
      </c>
    </row>
    <row r="22" spans="1:17" s="13" customFormat="1" ht="2.65" customHeight="1" x14ac:dyDescent="0.25">
      <c r="A22" s="82"/>
      <c r="B22" s="90"/>
      <c r="C22" s="7" t="s">
        <v>63</v>
      </c>
      <c r="D22" s="68"/>
      <c r="E22" s="68"/>
      <c r="F22" s="68"/>
      <c r="G22" s="70">
        <f t="shared" si="18"/>
        <v>0</v>
      </c>
      <c r="H22" s="70">
        <f t="shared" si="12"/>
        <v>0</v>
      </c>
      <c r="I22" s="70">
        <f t="shared" si="19"/>
        <v>0</v>
      </c>
      <c r="J22" s="70">
        <f t="shared" si="13"/>
        <v>0</v>
      </c>
      <c r="K22" s="70">
        <f t="shared" si="14"/>
        <v>0</v>
      </c>
      <c r="L22" s="72">
        <f t="shared" si="15"/>
        <v>0</v>
      </c>
      <c r="M22" s="72">
        <f t="shared" si="16"/>
        <v>0</v>
      </c>
      <c r="N22" s="72">
        <f t="shared" si="17"/>
        <v>0</v>
      </c>
      <c r="O22" s="82"/>
      <c r="P22" s="76" t="e">
        <f t="shared" si="2"/>
        <v>#DIV/0!</v>
      </c>
      <c r="Q22" s="123" t="e">
        <f t="shared" si="11"/>
        <v>#DIV/0!</v>
      </c>
    </row>
    <row r="23" spans="1:17" s="13" customFormat="1" ht="5.45" customHeight="1" x14ac:dyDescent="0.25">
      <c r="A23" s="81">
        <v>9</v>
      </c>
      <c r="B23" s="89" t="s">
        <v>317</v>
      </c>
      <c r="C23" s="6" t="s">
        <v>26</v>
      </c>
      <c r="D23" s="67">
        <f>92.69*2+27.1</f>
        <v>212.48</v>
      </c>
      <c r="E23" s="67">
        <f>816.99*2+698.53</f>
        <v>2332.5100000000002</v>
      </c>
      <c r="F23" s="67">
        <f>329.18*2+1395.09</f>
        <v>2053.4499999999998</v>
      </c>
      <c r="G23" s="69">
        <f>ROUND((E23)*11.7%,2)</f>
        <v>272.89999999999998</v>
      </c>
      <c r="H23" s="69">
        <f t="shared" si="12"/>
        <v>4871.34</v>
      </c>
      <c r="I23" s="69">
        <f>ROUND(E23*11.6%,2)</f>
        <v>270.57</v>
      </c>
      <c r="J23" s="69">
        <f t="shared" si="13"/>
        <v>5141.91</v>
      </c>
      <c r="K23" s="69">
        <f t="shared" si="14"/>
        <v>154.26</v>
      </c>
      <c r="L23" s="71">
        <f t="shared" si="15"/>
        <v>5296.17</v>
      </c>
      <c r="M23" s="71">
        <f t="shared" si="16"/>
        <v>1059.23</v>
      </c>
      <c r="N23" s="71">
        <f t="shared" si="17"/>
        <v>6355.4</v>
      </c>
      <c r="O23" s="81">
        <f>36+36</f>
        <v>72</v>
      </c>
      <c r="P23" s="75">
        <f t="shared" si="2"/>
        <v>22.07</v>
      </c>
      <c r="Q23" s="124">
        <f>ROUND((441.63*2+705.6)/O23,2)</f>
        <v>22.07</v>
      </c>
    </row>
    <row r="24" spans="1:17" s="13" customFormat="1" ht="5.45" customHeight="1" x14ac:dyDescent="0.25">
      <c r="A24" s="83"/>
      <c r="B24" s="92"/>
      <c r="C24" s="7" t="s">
        <v>63</v>
      </c>
      <c r="D24" s="91"/>
      <c r="E24" s="91"/>
      <c r="F24" s="91"/>
      <c r="G24" s="84">
        <f t="shared" si="18"/>
        <v>0</v>
      </c>
      <c r="H24" s="84">
        <f t="shared" si="12"/>
        <v>0</v>
      </c>
      <c r="I24" s="84">
        <f t="shared" si="19"/>
        <v>0</v>
      </c>
      <c r="J24" s="84">
        <f t="shared" si="13"/>
        <v>0</v>
      </c>
      <c r="K24" s="84">
        <f t="shared" si="14"/>
        <v>0</v>
      </c>
      <c r="L24" s="85">
        <f t="shared" si="15"/>
        <v>0</v>
      </c>
      <c r="M24" s="85">
        <f t="shared" si="16"/>
        <v>0</v>
      </c>
      <c r="N24" s="85">
        <f t="shared" si="17"/>
        <v>0</v>
      </c>
      <c r="O24" s="83"/>
      <c r="P24" s="80" t="e">
        <f t="shared" si="2"/>
        <v>#DIV/0!</v>
      </c>
      <c r="Q24" s="124"/>
    </row>
    <row r="25" spans="1:17" s="13" customFormat="1" ht="5.45" customHeight="1" x14ac:dyDescent="0.25">
      <c r="A25" s="83"/>
      <c r="B25" s="92"/>
      <c r="C25" s="11" t="s">
        <v>201</v>
      </c>
      <c r="D25" s="68"/>
      <c r="E25" s="68"/>
      <c r="F25" s="68"/>
      <c r="G25" s="70">
        <f t="shared" si="18"/>
        <v>0</v>
      </c>
      <c r="H25" s="70">
        <f t="shared" si="12"/>
        <v>0</v>
      </c>
      <c r="I25" s="70">
        <f t="shared" si="19"/>
        <v>0</v>
      </c>
      <c r="J25" s="70">
        <f t="shared" si="13"/>
        <v>0</v>
      </c>
      <c r="K25" s="70">
        <f t="shared" si="14"/>
        <v>0</v>
      </c>
      <c r="L25" s="72">
        <f t="shared" si="15"/>
        <v>0</v>
      </c>
      <c r="M25" s="72">
        <f t="shared" si="16"/>
        <v>0</v>
      </c>
      <c r="N25" s="72">
        <f t="shared" si="17"/>
        <v>0</v>
      </c>
      <c r="O25" s="82"/>
      <c r="P25" s="76" t="e">
        <f t="shared" si="2"/>
        <v>#DIV/0!</v>
      </c>
      <c r="Q25" s="124"/>
    </row>
    <row r="26" spans="1:17" s="13" customFormat="1" ht="15.95" customHeight="1" x14ac:dyDescent="0.25">
      <c r="A26" s="3">
        <v>10</v>
      </c>
      <c r="B26" s="27" t="s">
        <v>19</v>
      </c>
      <c r="C26" s="5" t="s">
        <v>25</v>
      </c>
      <c r="D26" s="26">
        <v>92.69</v>
      </c>
      <c r="E26" s="26">
        <v>816.99</v>
      </c>
      <c r="F26" s="26">
        <v>329.18</v>
      </c>
      <c r="G26" s="31">
        <f>ROUND((E26)*11.7%,2)</f>
        <v>95.59</v>
      </c>
      <c r="H26" s="31">
        <f t="shared" si="12"/>
        <v>1334.45</v>
      </c>
      <c r="I26" s="31">
        <f>ROUND(E26*11.6%,2)</f>
        <v>94.77</v>
      </c>
      <c r="J26" s="31">
        <f t="shared" si="13"/>
        <v>1429.22</v>
      </c>
      <c r="K26" s="31">
        <f>ROUND(J26*3%,2)</f>
        <v>42.88</v>
      </c>
      <c r="L26" s="28">
        <f>J26+K26</f>
        <v>1472.1000000000001</v>
      </c>
      <c r="M26" s="28">
        <f>ROUND(L26*20%,2)</f>
        <v>294.42</v>
      </c>
      <c r="N26" s="28">
        <f>L26+M26</f>
        <v>1766.5200000000002</v>
      </c>
      <c r="O26" s="3">
        <v>143</v>
      </c>
      <c r="P26" s="30">
        <f t="shared" si="2"/>
        <v>3.09</v>
      </c>
      <c r="Q26" s="37">
        <f>ROUND(441.63/O26,2)</f>
        <v>3.09</v>
      </c>
    </row>
    <row r="27" spans="1:17" s="13" customFormat="1" ht="15.95" customHeight="1" x14ac:dyDescent="0.25">
      <c r="A27" s="3">
        <v>11</v>
      </c>
      <c r="B27" s="27" t="s">
        <v>20</v>
      </c>
      <c r="C27" s="5" t="s">
        <v>27</v>
      </c>
      <c r="D27" s="26">
        <v>92.69</v>
      </c>
      <c r="E27" s="26">
        <v>816.99</v>
      </c>
      <c r="F27" s="26">
        <v>329.18</v>
      </c>
      <c r="G27" s="31">
        <f>ROUND((E27)*11.7%,2)</f>
        <v>95.59</v>
      </c>
      <c r="H27" s="31">
        <f t="shared" si="12"/>
        <v>1334.45</v>
      </c>
      <c r="I27" s="31">
        <f>ROUND(E27*11.6%,2)</f>
        <v>94.77</v>
      </c>
      <c r="J27" s="31">
        <f t="shared" si="13"/>
        <v>1429.22</v>
      </c>
      <c r="K27" s="31">
        <f>ROUND(J27*3%,2)</f>
        <v>42.88</v>
      </c>
      <c r="L27" s="28">
        <f>J27+K27</f>
        <v>1472.1000000000001</v>
      </c>
      <c r="M27" s="28">
        <f>ROUND(L27*20%,2)</f>
        <v>294.42</v>
      </c>
      <c r="N27" s="28">
        <f>L27+M27</f>
        <v>1766.5200000000002</v>
      </c>
      <c r="O27" s="3">
        <v>90</v>
      </c>
      <c r="P27" s="30">
        <f t="shared" si="2"/>
        <v>4.91</v>
      </c>
      <c r="Q27" s="37">
        <f>ROUND(441.63/O27,2)</f>
        <v>4.91</v>
      </c>
    </row>
    <row r="28" spans="1:17" s="13" customFormat="1" ht="5.45" customHeight="1" x14ac:dyDescent="0.25">
      <c r="A28" s="81">
        <v>12</v>
      </c>
      <c r="B28" s="89" t="s">
        <v>21</v>
      </c>
      <c r="C28" s="7" t="s">
        <v>63</v>
      </c>
      <c r="D28" s="67">
        <f>92.69*3</f>
        <v>278.07</v>
      </c>
      <c r="E28" s="67">
        <f>816.99*3</f>
        <v>2450.9700000000003</v>
      </c>
      <c r="F28" s="67">
        <f>329.18*3</f>
        <v>987.54</v>
      </c>
      <c r="G28" s="69">
        <f>ROUND((E28)*11.7%,2)</f>
        <v>286.76</v>
      </c>
      <c r="H28" s="69">
        <f t="shared" si="12"/>
        <v>4003.34</v>
      </c>
      <c r="I28" s="69">
        <f>ROUND(E28*11.6%,2)</f>
        <v>284.31</v>
      </c>
      <c r="J28" s="69">
        <f t="shared" si="13"/>
        <v>4287.6500000000005</v>
      </c>
      <c r="K28" s="69">
        <f t="shared" ref="K28:K30" si="20">ROUND(J28*3%,2)</f>
        <v>128.63</v>
      </c>
      <c r="L28" s="71">
        <f t="shared" ref="L28:L30" si="21">J28+K28</f>
        <v>4416.2800000000007</v>
      </c>
      <c r="M28" s="71">
        <f t="shared" ref="M28:M30" si="22">ROUND(L28*20%,2)</f>
        <v>883.26</v>
      </c>
      <c r="N28" s="71">
        <f t="shared" ref="N28:N30" si="23">L28+M28</f>
        <v>5299.5400000000009</v>
      </c>
      <c r="O28" s="81">
        <f>35+38+36</f>
        <v>109</v>
      </c>
      <c r="P28" s="75">
        <f t="shared" si="2"/>
        <v>12.15</v>
      </c>
      <c r="Q28" s="123">
        <f>ROUND(441.63*3/O28,2)</f>
        <v>12.15</v>
      </c>
    </row>
    <row r="29" spans="1:17" s="13" customFormat="1" ht="5.45" customHeight="1" x14ac:dyDescent="0.25">
      <c r="A29" s="83"/>
      <c r="B29" s="92"/>
      <c r="C29" s="7" t="s">
        <v>63</v>
      </c>
      <c r="D29" s="91"/>
      <c r="E29" s="91"/>
      <c r="F29" s="91"/>
      <c r="G29" s="84">
        <f t="shared" ref="G29:G30" si="24">ROUND((D29+E29+F29)*11.7%,2)</f>
        <v>0</v>
      </c>
      <c r="H29" s="84">
        <f t="shared" si="12"/>
        <v>0</v>
      </c>
      <c r="I29" s="84">
        <f t="shared" ref="I29:I30" si="25">ROUND(H29*11.6%,2)</f>
        <v>0</v>
      </c>
      <c r="J29" s="84">
        <f t="shared" si="13"/>
        <v>0</v>
      </c>
      <c r="K29" s="84">
        <f t="shared" si="20"/>
        <v>0</v>
      </c>
      <c r="L29" s="85">
        <f t="shared" si="21"/>
        <v>0</v>
      </c>
      <c r="M29" s="85">
        <f t="shared" si="22"/>
        <v>0</v>
      </c>
      <c r="N29" s="85">
        <f t="shared" si="23"/>
        <v>0</v>
      </c>
      <c r="O29" s="83"/>
      <c r="P29" s="80" t="e">
        <f t="shared" si="2"/>
        <v>#DIV/0!</v>
      </c>
      <c r="Q29" s="123" t="e">
        <f t="shared" si="11"/>
        <v>#DIV/0!</v>
      </c>
    </row>
    <row r="30" spans="1:17" s="13" customFormat="1" ht="5.45" customHeight="1" x14ac:dyDescent="0.25">
      <c r="A30" s="82"/>
      <c r="B30" s="90"/>
      <c r="C30" s="7" t="s">
        <v>63</v>
      </c>
      <c r="D30" s="68"/>
      <c r="E30" s="68"/>
      <c r="F30" s="68"/>
      <c r="G30" s="70">
        <f t="shared" si="24"/>
        <v>0</v>
      </c>
      <c r="H30" s="70">
        <f t="shared" si="12"/>
        <v>0</v>
      </c>
      <c r="I30" s="70">
        <f t="shared" si="25"/>
        <v>0</v>
      </c>
      <c r="J30" s="70">
        <f t="shared" si="13"/>
        <v>0</v>
      </c>
      <c r="K30" s="70">
        <f t="shared" si="20"/>
        <v>0</v>
      </c>
      <c r="L30" s="72">
        <f t="shared" si="21"/>
        <v>0</v>
      </c>
      <c r="M30" s="72">
        <f t="shared" si="22"/>
        <v>0</v>
      </c>
      <c r="N30" s="72">
        <f t="shared" si="23"/>
        <v>0</v>
      </c>
      <c r="O30" s="82"/>
      <c r="P30" s="76" t="e">
        <f t="shared" si="2"/>
        <v>#DIV/0!</v>
      </c>
      <c r="Q30" s="123" t="e">
        <f t="shared" si="11"/>
        <v>#DIV/0!</v>
      </c>
    </row>
    <row r="31" spans="1:17" s="13" customFormat="1" ht="15.95" customHeight="1" x14ac:dyDescent="0.25">
      <c r="A31" s="3">
        <v>13</v>
      </c>
      <c r="B31" s="27" t="s">
        <v>22</v>
      </c>
      <c r="C31" s="5" t="s">
        <v>24</v>
      </c>
      <c r="D31" s="26">
        <v>92.69</v>
      </c>
      <c r="E31" s="26">
        <v>838.3</v>
      </c>
      <c r="F31" s="26">
        <v>333.87</v>
      </c>
      <c r="G31" s="31">
        <f>ROUND((E31)*11.7%,2)</f>
        <v>98.08</v>
      </c>
      <c r="H31" s="31">
        <f t="shared" si="12"/>
        <v>1362.94</v>
      </c>
      <c r="I31" s="31">
        <f>ROUND(E31*11.6%,2)</f>
        <v>97.24</v>
      </c>
      <c r="J31" s="31">
        <f t="shared" si="13"/>
        <v>1460.18</v>
      </c>
      <c r="K31" s="31">
        <f>ROUND(J31*3%,2)</f>
        <v>43.81</v>
      </c>
      <c r="L31" s="28">
        <f>J31+K31</f>
        <v>1503.99</v>
      </c>
      <c r="M31" s="28">
        <f>ROUND(L31*20%,2)</f>
        <v>300.8</v>
      </c>
      <c r="N31" s="28">
        <f>L31+M31</f>
        <v>1804.79</v>
      </c>
      <c r="O31" s="3">
        <v>72</v>
      </c>
      <c r="P31" s="30">
        <f t="shared" si="2"/>
        <v>6.27</v>
      </c>
      <c r="Q31" s="37">
        <f>ROUND(451.2/O31,2)</f>
        <v>6.27</v>
      </c>
    </row>
    <row r="32" spans="1:17" s="13" customFormat="1" ht="5.45" customHeight="1" x14ac:dyDescent="0.25">
      <c r="A32" s="81">
        <v>14</v>
      </c>
      <c r="B32" s="89" t="s">
        <v>28</v>
      </c>
      <c r="C32" s="6" t="s">
        <v>29</v>
      </c>
      <c r="D32" s="67">
        <f>92.69*3</f>
        <v>278.07</v>
      </c>
      <c r="E32" s="67">
        <f>816.99*3</f>
        <v>2450.9700000000003</v>
      </c>
      <c r="F32" s="67">
        <f>329.18*3</f>
        <v>987.54</v>
      </c>
      <c r="G32" s="69">
        <f>ROUND((E32)*11.7%,2)</f>
        <v>286.76</v>
      </c>
      <c r="H32" s="69">
        <f t="shared" si="12"/>
        <v>4003.34</v>
      </c>
      <c r="I32" s="69">
        <f>ROUND(E32*11.6%,2)</f>
        <v>284.31</v>
      </c>
      <c r="J32" s="69">
        <f t="shared" si="13"/>
        <v>4287.6500000000005</v>
      </c>
      <c r="K32" s="69">
        <f t="shared" ref="K32:K34" si="26">ROUND(J32*3%,2)</f>
        <v>128.63</v>
      </c>
      <c r="L32" s="71">
        <f t="shared" ref="L32:L34" si="27">J32+K32</f>
        <v>4416.2800000000007</v>
      </c>
      <c r="M32" s="71">
        <f t="shared" ref="M32:M34" si="28">ROUND(L32*20%,2)</f>
        <v>883.26</v>
      </c>
      <c r="N32" s="71">
        <f t="shared" ref="N32:N34" si="29">L32+M32</f>
        <v>5299.5400000000009</v>
      </c>
      <c r="O32" s="81">
        <f>37+35+35</f>
        <v>107</v>
      </c>
      <c r="P32" s="75">
        <f t="shared" si="2"/>
        <v>12.38</v>
      </c>
      <c r="Q32" s="123">
        <f>ROUND(441.63*3/O32,2)</f>
        <v>12.38</v>
      </c>
    </row>
    <row r="33" spans="1:17" s="13" customFormat="1" ht="5.45" customHeight="1" x14ac:dyDescent="0.25">
      <c r="A33" s="83"/>
      <c r="B33" s="92"/>
      <c r="C33" s="7" t="s">
        <v>30</v>
      </c>
      <c r="D33" s="91"/>
      <c r="E33" s="91"/>
      <c r="F33" s="91"/>
      <c r="G33" s="84">
        <f t="shared" ref="G33:G34" si="30">ROUND((D33+E33+F33)*11.7%,2)</f>
        <v>0</v>
      </c>
      <c r="H33" s="84">
        <f t="shared" si="12"/>
        <v>0</v>
      </c>
      <c r="I33" s="84">
        <f t="shared" ref="I33:I34" si="31">ROUND(H33*11.6%,2)</f>
        <v>0</v>
      </c>
      <c r="J33" s="84">
        <f t="shared" si="13"/>
        <v>0</v>
      </c>
      <c r="K33" s="84">
        <f t="shared" si="26"/>
        <v>0</v>
      </c>
      <c r="L33" s="85">
        <f t="shared" si="27"/>
        <v>0</v>
      </c>
      <c r="M33" s="85">
        <f t="shared" si="28"/>
        <v>0</v>
      </c>
      <c r="N33" s="85">
        <f t="shared" si="29"/>
        <v>0</v>
      </c>
      <c r="O33" s="83"/>
      <c r="P33" s="80" t="e">
        <f t="shared" si="2"/>
        <v>#DIV/0!</v>
      </c>
      <c r="Q33" s="123" t="e">
        <f t="shared" si="11"/>
        <v>#DIV/0!</v>
      </c>
    </row>
    <row r="34" spans="1:17" s="13" customFormat="1" ht="5.45" customHeight="1" x14ac:dyDescent="0.25">
      <c r="A34" s="82"/>
      <c r="B34" s="90"/>
      <c r="C34" s="11" t="s">
        <v>31</v>
      </c>
      <c r="D34" s="68"/>
      <c r="E34" s="68"/>
      <c r="F34" s="68"/>
      <c r="G34" s="70">
        <f t="shared" si="30"/>
        <v>0</v>
      </c>
      <c r="H34" s="70">
        <f t="shared" si="12"/>
        <v>0</v>
      </c>
      <c r="I34" s="70">
        <f t="shared" si="31"/>
        <v>0</v>
      </c>
      <c r="J34" s="70">
        <f t="shared" si="13"/>
        <v>0</v>
      </c>
      <c r="K34" s="70">
        <f t="shared" si="26"/>
        <v>0</v>
      </c>
      <c r="L34" s="72">
        <f t="shared" si="27"/>
        <v>0</v>
      </c>
      <c r="M34" s="72">
        <f t="shared" si="28"/>
        <v>0</v>
      </c>
      <c r="N34" s="72">
        <f t="shared" si="29"/>
        <v>0</v>
      </c>
      <c r="O34" s="82"/>
      <c r="P34" s="76" t="e">
        <f t="shared" si="2"/>
        <v>#DIV/0!</v>
      </c>
      <c r="Q34" s="123" t="e">
        <f t="shared" si="11"/>
        <v>#DIV/0!</v>
      </c>
    </row>
    <row r="35" spans="1:17" s="13" customFormat="1" ht="15.95" customHeight="1" x14ac:dyDescent="0.25">
      <c r="A35" s="59">
        <v>15</v>
      </c>
      <c r="B35" s="27" t="s">
        <v>32</v>
      </c>
      <c r="C35" s="5" t="s">
        <v>27</v>
      </c>
      <c r="D35" s="26">
        <v>92.69</v>
      </c>
      <c r="E35" s="26">
        <v>816.99</v>
      </c>
      <c r="F35" s="26">
        <v>329.18</v>
      </c>
      <c r="G35" s="31">
        <f>ROUND((E35)*11.7%,2)</f>
        <v>95.59</v>
      </c>
      <c r="H35" s="31">
        <f t="shared" si="12"/>
        <v>1334.45</v>
      </c>
      <c r="I35" s="31">
        <f>ROUND(E35*11.6%,2)</f>
        <v>94.77</v>
      </c>
      <c r="J35" s="31">
        <f t="shared" si="13"/>
        <v>1429.22</v>
      </c>
      <c r="K35" s="31">
        <f>ROUND(J35*3%,2)</f>
        <v>42.88</v>
      </c>
      <c r="L35" s="28">
        <f>J35+K35</f>
        <v>1472.1000000000001</v>
      </c>
      <c r="M35" s="28">
        <f>ROUND(L35*20%,2)</f>
        <v>294.42</v>
      </c>
      <c r="N35" s="28">
        <f>L35+M35</f>
        <v>1766.5200000000002</v>
      </c>
      <c r="O35" s="20">
        <v>45</v>
      </c>
      <c r="P35" s="30">
        <f t="shared" si="2"/>
        <v>9.81</v>
      </c>
      <c r="Q35" s="40">
        <f>ROUND(441.63/O35,2)</f>
        <v>9.81</v>
      </c>
    </row>
    <row r="36" spans="1:17" s="13" customFormat="1" ht="5.45" customHeight="1" x14ac:dyDescent="0.25">
      <c r="A36" s="81">
        <v>16</v>
      </c>
      <c r="B36" s="89" t="s">
        <v>33</v>
      </c>
      <c r="C36" s="6" t="s">
        <v>26</v>
      </c>
      <c r="D36" s="67">
        <f>92.69*3</f>
        <v>278.07</v>
      </c>
      <c r="E36" s="67">
        <f>816.99*3</f>
        <v>2450.9700000000003</v>
      </c>
      <c r="F36" s="67">
        <f>329.18*3</f>
        <v>987.54</v>
      </c>
      <c r="G36" s="69">
        <f>ROUND((E36)*11.7%,2)</f>
        <v>286.76</v>
      </c>
      <c r="H36" s="69">
        <f t="shared" si="12"/>
        <v>4003.34</v>
      </c>
      <c r="I36" s="69">
        <f>ROUND(E36*11.6%,2)</f>
        <v>284.31</v>
      </c>
      <c r="J36" s="69">
        <f t="shared" si="13"/>
        <v>4287.6500000000005</v>
      </c>
      <c r="K36" s="69">
        <f t="shared" ref="K36:K99" si="32">ROUND(J36*3%,2)</f>
        <v>128.63</v>
      </c>
      <c r="L36" s="71">
        <f t="shared" ref="L36:L99" si="33">J36+K36</f>
        <v>4416.2800000000007</v>
      </c>
      <c r="M36" s="71">
        <f t="shared" ref="M36:M99" si="34">ROUND(L36*20%,2)</f>
        <v>883.26</v>
      </c>
      <c r="N36" s="71">
        <f t="shared" ref="N36:N99" si="35">L36+M36</f>
        <v>5299.5400000000009</v>
      </c>
      <c r="O36" s="81">
        <f>40+39+40</f>
        <v>119</v>
      </c>
      <c r="P36" s="75">
        <f t="shared" si="2"/>
        <v>11.13</v>
      </c>
      <c r="Q36" s="123">
        <f>ROUND(441.63*3/O36,2)</f>
        <v>11.13</v>
      </c>
    </row>
    <row r="37" spans="1:17" s="13" customFormat="1" ht="5.45" customHeight="1" x14ac:dyDescent="0.25">
      <c r="A37" s="83"/>
      <c r="B37" s="92"/>
      <c r="C37" s="7" t="s">
        <v>63</v>
      </c>
      <c r="D37" s="91"/>
      <c r="E37" s="91"/>
      <c r="F37" s="91"/>
      <c r="G37" s="84">
        <f t="shared" ref="G37:G84" si="36">ROUND((D37+E37+F37)*11.7%,2)</f>
        <v>0</v>
      </c>
      <c r="H37" s="84">
        <f t="shared" si="12"/>
        <v>0</v>
      </c>
      <c r="I37" s="84">
        <f t="shared" ref="I37:I84" si="37">ROUND(H37*11.6%,2)</f>
        <v>0</v>
      </c>
      <c r="J37" s="84">
        <f t="shared" si="13"/>
        <v>0</v>
      </c>
      <c r="K37" s="84">
        <f t="shared" si="32"/>
        <v>0</v>
      </c>
      <c r="L37" s="85">
        <f t="shared" si="33"/>
        <v>0</v>
      </c>
      <c r="M37" s="85">
        <f t="shared" si="34"/>
        <v>0</v>
      </c>
      <c r="N37" s="85">
        <f t="shared" si="35"/>
        <v>0</v>
      </c>
      <c r="O37" s="83"/>
      <c r="P37" s="80" t="e">
        <f t="shared" si="2"/>
        <v>#DIV/0!</v>
      </c>
      <c r="Q37" s="123" t="e">
        <f t="shared" si="11"/>
        <v>#DIV/0!</v>
      </c>
    </row>
    <row r="38" spans="1:17" s="13" customFormat="1" ht="5.45" customHeight="1" x14ac:dyDescent="0.25">
      <c r="A38" s="82"/>
      <c r="B38" s="90"/>
      <c r="C38" s="11" t="s">
        <v>63</v>
      </c>
      <c r="D38" s="68"/>
      <c r="E38" s="68"/>
      <c r="F38" s="68"/>
      <c r="G38" s="70">
        <f t="shared" si="36"/>
        <v>0</v>
      </c>
      <c r="H38" s="70">
        <f t="shared" si="12"/>
        <v>0</v>
      </c>
      <c r="I38" s="70">
        <f t="shared" si="37"/>
        <v>0</v>
      </c>
      <c r="J38" s="70">
        <f t="shared" si="13"/>
        <v>0</v>
      </c>
      <c r="K38" s="70">
        <f t="shared" si="32"/>
        <v>0</v>
      </c>
      <c r="L38" s="72">
        <f t="shared" si="33"/>
        <v>0</v>
      </c>
      <c r="M38" s="72">
        <f t="shared" si="34"/>
        <v>0</v>
      </c>
      <c r="N38" s="72">
        <f t="shared" si="35"/>
        <v>0</v>
      </c>
      <c r="O38" s="82"/>
      <c r="P38" s="76" t="e">
        <f t="shared" si="2"/>
        <v>#DIV/0!</v>
      </c>
      <c r="Q38" s="123" t="e">
        <f t="shared" si="11"/>
        <v>#DIV/0!</v>
      </c>
    </row>
    <row r="39" spans="1:17" s="13" customFormat="1" ht="15.95" customHeight="1" x14ac:dyDescent="0.25">
      <c r="A39" s="62">
        <v>17</v>
      </c>
      <c r="B39" s="27" t="s">
        <v>6</v>
      </c>
      <c r="C39" s="5" t="s">
        <v>25</v>
      </c>
      <c r="D39" s="26">
        <v>92.69</v>
      </c>
      <c r="E39" s="26">
        <v>816.99</v>
      </c>
      <c r="F39" s="26">
        <v>329.18</v>
      </c>
      <c r="G39" s="31">
        <f t="shared" ref="G39:G44" si="38">ROUND((E39)*11.7%,2)</f>
        <v>95.59</v>
      </c>
      <c r="H39" s="31">
        <f t="shared" si="12"/>
        <v>1334.45</v>
      </c>
      <c r="I39" s="31">
        <f t="shared" ref="I39:I44" si="39">ROUND(E39*11.6%,2)</f>
        <v>94.77</v>
      </c>
      <c r="J39" s="31">
        <f t="shared" si="13"/>
        <v>1429.22</v>
      </c>
      <c r="K39" s="31">
        <f t="shared" si="32"/>
        <v>42.88</v>
      </c>
      <c r="L39" s="28">
        <f t="shared" si="33"/>
        <v>1472.1000000000001</v>
      </c>
      <c r="M39" s="28">
        <f t="shared" si="34"/>
        <v>294.42</v>
      </c>
      <c r="N39" s="28">
        <f t="shared" si="35"/>
        <v>1766.5200000000002</v>
      </c>
      <c r="O39" s="29">
        <v>60</v>
      </c>
      <c r="P39" s="30">
        <f t="shared" si="2"/>
        <v>7.36</v>
      </c>
      <c r="Q39" s="37">
        <f>ROUND(441.63/O39,2)</f>
        <v>7.36</v>
      </c>
    </row>
    <row r="40" spans="1:17" s="13" customFormat="1" ht="15.95" customHeight="1" x14ac:dyDescent="0.25">
      <c r="A40" s="62">
        <v>18</v>
      </c>
      <c r="B40" s="27" t="s">
        <v>34</v>
      </c>
      <c r="C40" s="5" t="s">
        <v>35</v>
      </c>
      <c r="D40" s="26">
        <v>92.69</v>
      </c>
      <c r="E40" s="26">
        <v>816.99</v>
      </c>
      <c r="F40" s="26">
        <v>329.18</v>
      </c>
      <c r="G40" s="31">
        <f t="shared" si="38"/>
        <v>95.59</v>
      </c>
      <c r="H40" s="31">
        <f t="shared" si="12"/>
        <v>1334.45</v>
      </c>
      <c r="I40" s="31">
        <f t="shared" si="39"/>
        <v>94.77</v>
      </c>
      <c r="J40" s="31">
        <f t="shared" si="13"/>
        <v>1429.22</v>
      </c>
      <c r="K40" s="31">
        <f t="shared" si="32"/>
        <v>42.88</v>
      </c>
      <c r="L40" s="28">
        <f t="shared" si="33"/>
        <v>1472.1000000000001</v>
      </c>
      <c r="M40" s="28">
        <f t="shared" si="34"/>
        <v>294.42</v>
      </c>
      <c r="N40" s="28">
        <f t="shared" si="35"/>
        <v>1766.5200000000002</v>
      </c>
      <c r="O40" s="54">
        <v>31</v>
      </c>
      <c r="P40" s="30">
        <f t="shared" si="2"/>
        <v>14.25</v>
      </c>
      <c r="Q40" s="37">
        <f>ROUND(441.63/O40,2)</f>
        <v>14.25</v>
      </c>
    </row>
    <row r="41" spans="1:17" s="13" customFormat="1" ht="15.95" customHeight="1" x14ac:dyDescent="0.25">
      <c r="A41" s="62">
        <v>19</v>
      </c>
      <c r="B41" s="27" t="s">
        <v>36</v>
      </c>
      <c r="C41" s="5" t="s">
        <v>26</v>
      </c>
      <c r="D41" s="26">
        <v>92.69</v>
      </c>
      <c r="E41" s="26">
        <v>816.99</v>
      </c>
      <c r="F41" s="26">
        <v>329.18</v>
      </c>
      <c r="G41" s="31">
        <f t="shared" si="38"/>
        <v>95.59</v>
      </c>
      <c r="H41" s="31">
        <f t="shared" si="12"/>
        <v>1334.45</v>
      </c>
      <c r="I41" s="31">
        <f t="shared" si="39"/>
        <v>94.77</v>
      </c>
      <c r="J41" s="31">
        <f t="shared" si="13"/>
        <v>1429.22</v>
      </c>
      <c r="K41" s="31">
        <f t="shared" si="32"/>
        <v>42.88</v>
      </c>
      <c r="L41" s="28">
        <f t="shared" si="33"/>
        <v>1472.1000000000001</v>
      </c>
      <c r="M41" s="28">
        <f t="shared" si="34"/>
        <v>294.42</v>
      </c>
      <c r="N41" s="28">
        <f t="shared" si="35"/>
        <v>1766.5200000000002</v>
      </c>
      <c r="O41" s="54">
        <v>35</v>
      </c>
      <c r="P41" s="30">
        <f t="shared" si="2"/>
        <v>12.62</v>
      </c>
      <c r="Q41" s="37">
        <f>ROUND(441.63/O41,2)</f>
        <v>12.62</v>
      </c>
    </row>
    <row r="42" spans="1:17" s="13" customFormat="1" ht="15.95" customHeight="1" x14ac:dyDescent="0.25">
      <c r="A42" s="62">
        <v>20</v>
      </c>
      <c r="B42" s="27" t="s">
        <v>37</v>
      </c>
      <c r="C42" s="47" t="s">
        <v>38</v>
      </c>
      <c r="D42" s="9">
        <v>91.69</v>
      </c>
      <c r="E42" s="9">
        <v>833.42</v>
      </c>
      <c r="F42" s="10">
        <v>400</v>
      </c>
      <c r="G42" s="31">
        <f t="shared" si="38"/>
        <v>97.51</v>
      </c>
      <c r="H42" s="31">
        <f t="shared" si="12"/>
        <v>1422.62</v>
      </c>
      <c r="I42" s="31">
        <f t="shared" si="39"/>
        <v>96.68</v>
      </c>
      <c r="J42" s="31">
        <f t="shared" si="13"/>
        <v>1519.3</v>
      </c>
      <c r="K42" s="31">
        <f t="shared" si="32"/>
        <v>45.58</v>
      </c>
      <c r="L42" s="28">
        <f t="shared" si="33"/>
        <v>1564.8799999999999</v>
      </c>
      <c r="M42" s="28">
        <f t="shared" si="34"/>
        <v>312.98</v>
      </c>
      <c r="N42" s="28">
        <f t="shared" si="35"/>
        <v>1877.86</v>
      </c>
      <c r="O42" s="54">
        <v>77</v>
      </c>
      <c r="P42" s="30">
        <f t="shared" si="2"/>
        <v>6.1</v>
      </c>
      <c r="Q42" s="37">
        <f>ROUND(469.47/O42,2)</f>
        <v>6.1</v>
      </c>
    </row>
    <row r="43" spans="1:17" s="13" customFormat="1" ht="15.95" customHeight="1" x14ac:dyDescent="0.25">
      <c r="A43" s="62">
        <v>21</v>
      </c>
      <c r="B43" s="8" t="s">
        <v>39</v>
      </c>
      <c r="C43" s="5" t="s">
        <v>29</v>
      </c>
      <c r="D43" s="26">
        <v>92.69</v>
      </c>
      <c r="E43" s="26">
        <v>816.99</v>
      </c>
      <c r="F43" s="26">
        <v>329.18</v>
      </c>
      <c r="G43" s="31">
        <f t="shared" si="38"/>
        <v>95.59</v>
      </c>
      <c r="H43" s="31">
        <f t="shared" si="12"/>
        <v>1334.45</v>
      </c>
      <c r="I43" s="31">
        <f t="shared" si="39"/>
        <v>94.77</v>
      </c>
      <c r="J43" s="31">
        <f t="shared" si="13"/>
        <v>1429.22</v>
      </c>
      <c r="K43" s="31">
        <f t="shared" si="32"/>
        <v>42.88</v>
      </c>
      <c r="L43" s="28">
        <f t="shared" si="33"/>
        <v>1472.1000000000001</v>
      </c>
      <c r="M43" s="28">
        <f t="shared" si="34"/>
        <v>294.42</v>
      </c>
      <c r="N43" s="28">
        <f t="shared" si="35"/>
        <v>1766.5200000000002</v>
      </c>
      <c r="O43" s="54">
        <v>11</v>
      </c>
      <c r="P43" s="30">
        <f t="shared" si="2"/>
        <v>40.15</v>
      </c>
      <c r="Q43" s="37">
        <f>ROUND(441.63/O43,2)</f>
        <v>40.15</v>
      </c>
    </row>
    <row r="44" spans="1:17" s="13" customFormat="1" ht="15.95" customHeight="1" x14ac:dyDescent="0.25">
      <c r="A44" s="62">
        <v>22</v>
      </c>
      <c r="B44" s="8" t="s">
        <v>40</v>
      </c>
      <c r="C44" s="5" t="s">
        <v>26</v>
      </c>
      <c r="D44" s="26">
        <v>92.69</v>
      </c>
      <c r="E44" s="26">
        <v>816.99</v>
      </c>
      <c r="F44" s="26">
        <v>329.18</v>
      </c>
      <c r="G44" s="31">
        <f t="shared" si="38"/>
        <v>95.59</v>
      </c>
      <c r="H44" s="31">
        <f t="shared" si="12"/>
        <v>1334.45</v>
      </c>
      <c r="I44" s="31">
        <f t="shared" si="39"/>
        <v>94.77</v>
      </c>
      <c r="J44" s="31">
        <f t="shared" si="13"/>
        <v>1429.22</v>
      </c>
      <c r="K44" s="31">
        <f t="shared" si="32"/>
        <v>42.88</v>
      </c>
      <c r="L44" s="28">
        <f t="shared" si="33"/>
        <v>1472.1000000000001</v>
      </c>
      <c r="M44" s="28">
        <f t="shared" si="34"/>
        <v>294.42</v>
      </c>
      <c r="N44" s="28">
        <f t="shared" si="35"/>
        <v>1766.5200000000002</v>
      </c>
      <c r="O44" s="54">
        <v>40</v>
      </c>
      <c r="P44" s="30">
        <f t="shared" si="2"/>
        <v>11.04</v>
      </c>
      <c r="Q44" s="37">
        <f>ROUND(441.63/O44,2)</f>
        <v>11.04</v>
      </c>
    </row>
    <row r="45" spans="1:17" s="13" customFormat="1" ht="15.95" customHeight="1" x14ac:dyDescent="0.25">
      <c r="A45" s="62">
        <v>23</v>
      </c>
      <c r="B45" s="8" t="s">
        <v>41</v>
      </c>
      <c r="C45" s="5" t="s">
        <v>35</v>
      </c>
      <c r="D45" s="26">
        <v>92.69</v>
      </c>
      <c r="E45" s="26">
        <v>816.99</v>
      </c>
      <c r="F45" s="26">
        <v>329.18</v>
      </c>
      <c r="G45" s="31">
        <f t="shared" ref="G45:G46" si="40">ROUND((E45)*11.7%,2)</f>
        <v>95.59</v>
      </c>
      <c r="H45" s="31">
        <f t="shared" si="12"/>
        <v>1334.45</v>
      </c>
      <c r="I45" s="31">
        <f t="shared" ref="I45:I46" si="41">ROUND(E45*11.6%,2)</f>
        <v>94.77</v>
      </c>
      <c r="J45" s="31">
        <f t="shared" si="13"/>
        <v>1429.22</v>
      </c>
      <c r="K45" s="31">
        <f t="shared" si="32"/>
        <v>42.88</v>
      </c>
      <c r="L45" s="28">
        <f t="shared" si="33"/>
        <v>1472.1000000000001</v>
      </c>
      <c r="M45" s="28">
        <f t="shared" si="34"/>
        <v>294.42</v>
      </c>
      <c r="N45" s="28">
        <f t="shared" si="35"/>
        <v>1766.5200000000002</v>
      </c>
      <c r="O45" s="54">
        <v>46</v>
      </c>
      <c r="P45" s="30">
        <f t="shared" si="2"/>
        <v>9.6</v>
      </c>
      <c r="Q45" s="37">
        <f t="shared" ref="Q45:Q46" si="42">ROUND(441.63/O45,2)</f>
        <v>9.6</v>
      </c>
    </row>
    <row r="46" spans="1:17" s="13" customFormat="1" ht="15.95" customHeight="1" x14ac:dyDescent="0.25">
      <c r="A46" s="62">
        <v>24</v>
      </c>
      <c r="B46" s="8" t="s">
        <v>42</v>
      </c>
      <c r="C46" s="5" t="s">
        <v>35</v>
      </c>
      <c r="D46" s="26">
        <v>92.69</v>
      </c>
      <c r="E46" s="26">
        <v>816.99</v>
      </c>
      <c r="F46" s="26">
        <v>329.18</v>
      </c>
      <c r="G46" s="31">
        <f t="shared" si="40"/>
        <v>95.59</v>
      </c>
      <c r="H46" s="31">
        <f t="shared" si="12"/>
        <v>1334.45</v>
      </c>
      <c r="I46" s="31">
        <f t="shared" si="41"/>
        <v>94.77</v>
      </c>
      <c r="J46" s="31">
        <f t="shared" si="13"/>
        <v>1429.22</v>
      </c>
      <c r="K46" s="31">
        <f t="shared" si="32"/>
        <v>42.88</v>
      </c>
      <c r="L46" s="28">
        <f t="shared" si="33"/>
        <v>1472.1000000000001</v>
      </c>
      <c r="M46" s="28">
        <f t="shared" si="34"/>
        <v>294.42</v>
      </c>
      <c r="N46" s="28">
        <f t="shared" si="35"/>
        <v>1766.5200000000002</v>
      </c>
      <c r="O46" s="29">
        <v>63</v>
      </c>
      <c r="P46" s="30">
        <f t="shared" si="2"/>
        <v>7.01</v>
      </c>
      <c r="Q46" s="37">
        <f t="shared" si="42"/>
        <v>7.01</v>
      </c>
    </row>
    <row r="47" spans="1:17" s="13" customFormat="1" ht="15.95" customHeight="1" x14ac:dyDescent="0.25">
      <c r="A47" s="62">
        <v>25</v>
      </c>
      <c r="B47" s="8" t="s">
        <v>43</v>
      </c>
      <c r="C47" s="47" t="s">
        <v>214</v>
      </c>
      <c r="D47" s="9">
        <v>91.69</v>
      </c>
      <c r="E47" s="9">
        <v>833.42</v>
      </c>
      <c r="F47" s="10">
        <v>400</v>
      </c>
      <c r="G47" s="31">
        <f>ROUND((E47)*11.7%,2)</f>
        <v>97.51</v>
      </c>
      <c r="H47" s="31">
        <f t="shared" si="12"/>
        <v>1422.62</v>
      </c>
      <c r="I47" s="31">
        <f>ROUND(E47*11.6%,2)</f>
        <v>96.68</v>
      </c>
      <c r="J47" s="31">
        <f t="shared" si="13"/>
        <v>1519.3</v>
      </c>
      <c r="K47" s="31">
        <f t="shared" si="32"/>
        <v>45.58</v>
      </c>
      <c r="L47" s="28">
        <f t="shared" si="33"/>
        <v>1564.8799999999999</v>
      </c>
      <c r="M47" s="28">
        <f t="shared" si="34"/>
        <v>312.98</v>
      </c>
      <c r="N47" s="28">
        <f t="shared" si="35"/>
        <v>1877.86</v>
      </c>
      <c r="O47" s="54">
        <v>71</v>
      </c>
      <c r="P47" s="30">
        <f t="shared" si="2"/>
        <v>6.61</v>
      </c>
      <c r="Q47" s="37">
        <f>ROUND(469.47/O47,2)</f>
        <v>6.61</v>
      </c>
    </row>
    <row r="48" spans="1:17" s="13" customFormat="1" ht="15.95" customHeight="1" x14ac:dyDescent="0.25">
      <c r="A48" s="62">
        <v>26</v>
      </c>
      <c r="B48" s="8" t="s">
        <v>44</v>
      </c>
      <c r="C48" s="5" t="s">
        <v>26</v>
      </c>
      <c r="D48" s="26">
        <v>92.69</v>
      </c>
      <c r="E48" s="26">
        <v>816.99</v>
      </c>
      <c r="F48" s="26">
        <v>329.18</v>
      </c>
      <c r="G48" s="31">
        <f>ROUND((E48)*11.7%,2)</f>
        <v>95.59</v>
      </c>
      <c r="H48" s="31">
        <f t="shared" si="12"/>
        <v>1334.45</v>
      </c>
      <c r="I48" s="31">
        <f>ROUND(E48*11.6%,2)</f>
        <v>94.77</v>
      </c>
      <c r="J48" s="31">
        <f t="shared" si="13"/>
        <v>1429.22</v>
      </c>
      <c r="K48" s="31">
        <f t="shared" si="32"/>
        <v>42.88</v>
      </c>
      <c r="L48" s="28">
        <f t="shared" si="33"/>
        <v>1472.1000000000001</v>
      </c>
      <c r="M48" s="28">
        <f t="shared" si="34"/>
        <v>294.42</v>
      </c>
      <c r="N48" s="28">
        <f t="shared" si="35"/>
        <v>1766.5200000000002</v>
      </c>
      <c r="O48" s="54">
        <v>40</v>
      </c>
      <c r="P48" s="30">
        <f t="shared" si="2"/>
        <v>11.04</v>
      </c>
      <c r="Q48" s="37">
        <f>ROUND(441.63/O48,2)</f>
        <v>11.04</v>
      </c>
    </row>
    <row r="49" spans="1:17" s="13" customFormat="1" ht="15.95" customHeight="1" x14ac:dyDescent="0.25">
      <c r="A49" s="62">
        <v>27</v>
      </c>
      <c r="B49" s="8" t="s">
        <v>45</v>
      </c>
      <c r="C49" s="5" t="s">
        <v>46</v>
      </c>
      <c r="D49" s="26">
        <v>92.69</v>
      </c>
      <c r="E49" s="26">
        <v>816.99</v>
      </c>
      <c r="F49" s="26">
        <v>329.18</v>
      </c>
      <c r="G49" s="31">
        <f>ROUND((E49)*11.7%,2)</f>
        <v>95.59</v>
      </c>
      <c r="H49" s="31">
        <f t="shared" si="12"/>
        <v>1334.45</v>
      </c>
      <c r="I49" s="31">
        <f>ROUND(E49*11.6%,2)</f>
        <v>94.77</v>
      </c>
      <c r="J49" s="31">
        <f t="shared" si="13"/>
        <v>1429.22</v>
      </c>
      <c r="K49" s="31">
        <f t="shared" si="32"/>
        <v>42.88</v>
      </c>
      <c r="L49" s="28">
        <f t="shared" si="33"/>
        <v>1472.1000000000001</v>
      </c>
      <c r="M49" s="28">
        <f t="shared" si="34"/>
        <v>294.42</v>
      </c>
      <c r="N49" s="28">
        <f t="shared" si="35"/>
        <v>1766.5200000000002</v>
      </c>
      <c r="O49" s="54">
        <v>71</v>
      </c>
      <c r="P49" s="30">
        <f t="shared" si="2"/>
        <v>6.22</v>
      </c>
      <c r="Q49" s="37">
        <f>ROUND(441.63/O49,2)</f>
        <v>6.22</v>
      </c>
    </row>
    <row r="50" spans="1:17" s="13" customFormat="1" ht="8.1" customHeight="1" x14ac:dyDescent="0.25">
      <c r="A50" s="93">
        <v>28</v>
      </c>
      <c r="B50" s="89" t="s">
        <v>47</v>
      </c>
      <c r="C50" s="6" t="s">
        <v>35</v>
      </c>
      <c r="D50" s="93">
        <f>92.69*2</f>
        <v>185.38</v>
      </c>
      <c r="E50" s="93">
        <f>816.99*2</f>
        <v>1633.98</v>
      </c>
      <c r="F50" s="93">
        <f>329.18*2</f>
        <v>658.36</v>
      </c>
      <c r="G50" s="69">
        <f>ROUND((E50)*11.7%,2)</f>
        <v>191.18</v>
      </c>
      <c r="H50" s="69">
        <f t="shared" si="12"/>
        <v>2668.9</v>
      </c>
      <c r="I50" s="69">
        <f>ROUND(E50*11.6%,2)</f>
        <v>189.54</v>
      </c>
      <c r="J50" s="69">
        <f t="shared" si="13"/>
        <v>2858.44</v>
      </c>
      <c r="K50" s="69">
        <f t="shared" si="32"/>
        <v>85.75</v>
      </c>
      <c r="L50" s="71">
        <f t="shared" si="33"/>
        <v>2944.19</v>
      </c>
      <c r="M50" s="71">
        <f t="shared" si="34"/>
        <v>588.84</v>
      </c>
      <c r="N50" s="71">
        <f t="shared" si="35"/>
        <v>3533.03</v>
      </c>
      <c r="O50" s="73">
        <f>28+20</f>
        <v>48</v>
      </c>
      <c r="P50" s="75">
        <f t="shared" si="2"/>
        <v>18.399999999999999</v>
      </c>
      <c r="Q50" s="123">
        <f>ROUND(441.63*2/O50,2)</f>
        <v>18.399999999999999</v>
      </c>
    </row>
    <row r="51" spans="1:17" s="13" customFormat="1" ht="8.1" customHeight="1" x14ac:dyDescent="0.25">
      <c r="A51" s="94"/>
      <c r="B51" s="90"/>
      <c r="C51" s="11" t="s">
        <v>31</v>
      </c>
      <c r="D51" s="94"/>
      <c r="E51" s="94"/>
      <c r="F51" s="94"/>
      <c r="G51" s="70">
        <f t="shared" si="36"/>
        <v>0</v>
      </c>
      <c r="H51" s="70">
        <f t="shared" si="12"/>
        <v>0</v>
      </c>
      <c r="I51" s="70">
        <f t="shared" si="37"/>
        <v>0</v>
      </c>
      <c r="J51" s="70">
        <f t="shared" si="13"/>
        <v>0</v>
      </c>
      <c r="K51" s="70">
        <f t="shared" si="32"/>
        <v>0</v>
      </c>
      <c r="L51" s="72">
        <f t="shared" si="33"/>
        <v>0</v>
      </c>
      <c r="M51" s="72">
        <f t="shared" si="34"/>
        <v>0</v>
      </c>
      <c r="N51" s="72">
        <f t="shared" si="35"/>
        <v>0</v>
      </c>
      <c r="O51" s="74"/>
      <c r="P51" s="76" t="e">
        <f t="shared" si="2"/>
        <v>#DIV/0!</v>
      </c>
      <c r="Q51" s="123" t="e">
        <f t="shared" si="11"/>
        <v>#DIV/0!</v>
      </c>
    </row>
    <row r="52" spans="1:17" s="13" customFormat="1" ht="15.95" customHeight="1" x14ac:dyDescent="0.25">
      <c r="A52" s="62">
        <v>29</v>
      </c>
      <c r="B52" s="8" t="s">
        <v>48</v>
      </c>
      <c r="C52" s="5" t="s">
        <v>26</v>
      </c>
      <c r="D52" s="26">
        <v>92.69</v>
      </c>
      <c r="E52" s="26">
        <v>816.99</v>
      </c>
      <c r="F52" s="26">
        <v>329.18</v>
      </c>
      <c r="G52" s="31">
        <f>ROUND((E52)*11.7%,2)</f>
        <v>95.59</v>
      </c>
      <c r="H52" s="31">
        <f t="shared" si="12"/>
        <v>1334.45</v>
      </c>
      <c r="I52" s="31">
        <f>ROUND(E52*11.6%,2)</f>
        <v>94.77</v>
      </c>
      <c r="J52" s="31">
        <f t="shared" si="13"/>
        <v>1429.22</v>
      </c>
      <c r="K52" s="31">
        <f t="shared" si="32"/>
        <v>42.88</v>
      </c>
      <c r="L52" s="28">
        <f t="shared" si="33"/>
        <v>1472.1000000000001</v>
      </c>
      <c r="M52" s="28">
        <f t="shared" si="34"/>
        <v>294.42</v>
      </c>
      <c r="N52" s="28">
        <f t="shared" si="35"/>
        <v>1766.5200000000002</v>
      </c>
      <c r="O52" s="54">
        <v>39</v>
      </c>
      <c r="P52" s="30">
        <f t="shared" si="2"/>
        <v>11.32</v>
      </c>
      <c r="Q52" s="37">
        <f>ROUND(441.63/O52,2)</f>
        <v>11.32</v>
      </c>
    </row>
    <row r="53" spans="1:17" s="13" customFormat="1" ht="15.95" customHeight="1" x14ac:dyDescent="0.25">
      <c r="A53" s="62">
        <v>30</v>
      </c>
      <c r="B53" s="8" t="s">
        <v>49</v>
      </c>
      <c r="C53" s="11" t="s">
        <v>31</v>
      </c>
      <c r="D53" s="26">
        <v>92.69</v>
      </c>
      <c r="E53" s="26">
        <v>816.99</v>
      </c>
      <c r="F53" s="26">
        <v>329.18</v>
      </c>
      <c r="G53" s="31">
        <f>ROUND((E53)*11.7%,2)</f>
        <v>95.59</v>
      </c>
      <c r="H53" s="31">
        <f t="shared" si="12"/>
        <v>1334.45</v>
      </c>
      <c r="I53" s="31">
        <f>ROUND(E53*11.6%,2)</f>
        <v>94.77</v>
      </c>
      <c r="J53" s="31">
        <f t="shared" si="13"/>
        <v>1429.22</v>
      </c>
      <c r="K53" s="31">
        <f t="shared" si="32"/>
        <v>42.88</v>
      </c>
      <c r="L53" s="28">
        <f t="shared" si="33"/>
        <v>1472.1000000000001</v>
      </c>
      <c r="M53" s="28">
        <f t="shared" si="34"/>
        <v>294.42</v>
      </c>
      <c r="N53" s="28">
        <f t="shared" si="35"/>
        <v>1766.5200000000002</v>
      </c>
      <c r="O53" s="29">
        <v>32</v>
      </c>
      <c r="P53" s="30">
        <f t="shared" si="2"/>
        <v>13.8</v>
      </c>
      <c r="Q53" s="37">
        <f>ROUND(441.63/O53,2)</f>
        <v>13.8</v>
      </c>
    </row>
    <row r="54" spans="1:17" s="13" customFormat="1" ht="15.95" customHeight="1" x14ac:dyDescent="0.25">
      <c r="A54" s="62">
        <v>31</v>
      </c>
      <c r="B54" s="8" t="s">
        <v>50</v>
      </c>
      <c r="C54" s="47" t="s">
        <v>51</v>
      </c>
      <c r="D54" s="9">
        <v>91.69</v>
      </c>
      <c r="E54" s="9">
        <v>833.42</v>
      </c>
      <c r="F54" s="10">
        <v>400</v>
      </c>
      <c r="G54" s="31">
        <f>ROUND((E54)*11.7%,2)</f>
        <v>97.51</v>
      </c>
      <c r="H54" s="31">
        <f t="shared" si="12"/>
        <v>1422.62</v>
      </c>
      <c r="I54" s="31">
        <f>ROUND(E54*11.6%,2)</f>
        <v>96.68</v>
      </c>
      <c r="J54" s="31">
        <f t="shared" si="13"/>
        <v>1519.3</v>
      </c>
      <c r="K54" s="31">
        <f t="shared" si="32"/>
        <v>45.58</v>
      </c>
      <c r="L54" s="28">
        <f t="shared" si="33"/>
        <v>1564.8799999999999</v>
      </c>
      <c r="M54" s="28">
        <f t="shared" si="34"/>
        <v>312.98</v>
      </c>
      <c r="N54" s="28">
        <f t="shared" si="35"/>
        <v>1877.86</v>
      </c>
      <c r="O54" s="54">
        <v>38</v>
      </c>
      <c r="P54" s="30">
        <f t="shared" si="2"/>
        <v>12.35</v>
      </c>
      <c r="Q54" s="37">
        <f>ROUND(469.47/O54,2)</f>
        <v>12.35</v>
      </c>
    </row>
    <row r="55" spans="1:17" s="13" customFormat="1" ht="8.1" customHeight="1" x14ac:dyDescent="0.25">
      <c r="A55" s="93">
        <v>32</v>
      </c>
      <c r="B55" s="89" t="s">
        <v>53</v>
      </c>
      <c r="C55" s="56" t="s">
        <v>52</v>
      </c>
      <c r="D55" s="93">
        <f>91.69*2</f>
        <v>183.38</v>
      </c>
      <c r="E55" s="93">
        <f>833.42*2</f>
        <v>1666.84</v>
      </c>
      <c r="F55" s="98">
        <f>400*2</f>
        <v>800</v>
      </c>
      <c r="G55" s="69">
        <f>ROUND((E55)*11.7%,2)</f>
        <v>195.02</v>
      </c>
      <c r="H55" s="69">
        <f t="shared" si="12"/>
        <v>2845.24</v>
      </c>
      <c r="I55" s="69">
        <f>ROUND(E55*11.6%,2)</f>
        <v>193.35</v>
      </c>
      <c r="J55" s="69">
        <f t="shared" si="13"/>
        <v>3038.5899999999997</v>
      </c>
      <c r="K55" s="69">
        <f t="shared" si="32"/>
        <v>91.16</v>
      </c>
      <c r="L55" s="71">
        <f t="shared" si="33"/>
        <v>3129.7499999999995</v>
      </c>
      <c r="M55" s="71">
        <f t="shared" si="34"/>
        <v>625.95000000000005</v>
      </c>
      <c r="N55" s="71">
        <f t="shared" si="35"/>
        <v>3755.7</v>
      </c>
      <c r="O55" s="73">
        <f>40+40</f>
        <v>80</v>
      </c>
      <c r="P55" s="75">
        <f t="shared" si="2"/>
        <v>11.74</v>
      </c>
      <c r="Q55" s="125">
        <f>ROUND(469.47*2/O55,2)</f>
        <v>11.74</v>
      </c>
    </row>
    <row r="56" spans="1:17" s="13" customFormat="1" ht="8.1" customHeight="1" x14ac:dyDescent="0.25">
      <c r="A56" s="94"/>
      <c r="B56" s="90"/>
      <c r="C56" s="57" t="s">
        <v>52</v>
      </c>
      <c r="D56" s="94"/>
      <c r="E56" s="94"/>
      <c r="F56" s="99"/>
      <c r="G56" s="70">
        <f t="shared" si="36"/>
        <v>0</v>
      </c>
      <c r="H56" s="70">
        <f t="shared" si="12"/>
        <v>0</v>
      </c>
      <c r="I56" s="70">
        <f t="shared" si="37"/>
        <v>0</v>
      </c>
      <c r="J56" s="70">
        <f t="shared" si="13"/>
        <v>0</v>
      </c>
      <c r="K56" s="70">
        <f t="shared" si="32"/>
        <v>0</v>
      </c>
      <c r="L56" s="72">
        <f t="shared" si="33"/>
        <v>0</v>
      </c>
      <c r="M56" s="72">
        <f t="shared" si="34"/>
        <v>0</v>
      </c>
      <c r="N56" s="72">
        <f t="shared" si="35"/>
        <v>0</v>
      </c>
      <c r="O56" s="74"/>
      <c r="P56" s="76" t="e">
        <f t="shared" si="2"/>
        <v>#DIV/0!</v>
      </c>
      <c r="Q56" s="125" t="e">
        <f t="shared" si="11"/>
        <v>#DIV/0!</v>
      </c>
    </row>
    <row r="57" spans="1:17" s="13" customFormat="1" ht="15.95" customHeight="1" x14ac:dyDescent="0.25">
      <c r="A57" s="62">
        <v>33</v>
      </c>
      <c r="B57" s="8" t="s">
        <v>54</v>
      </c>
      <c r="C57" s="5" t="s">
        <v>26</v>
      </c>
      <c r="D57" s="26">
        <v>92.69</v>
      </c>
      <c r="E57" s="26">
        <v>816.99</v>
      </c>
      <c r="F57" s="26">
        <v>329.18</v>
      </c>
      <c r="G57" s="31">
        <f>ROUND((E57)*11.7%,2)</f>
        <v>95.59</v>
      </c>
      <c r="H57" s="31">
        <f t="shared" si="12"/>
        <v>1334.45</v>
      </c>
      <c r="I57" s="31">
        <f>ROUND(E57*11.6%,2)</f>
        <v>94.77</v>
      </c>
      <c r="J57" s="31">
        <f t="shared" si="13"/>
        <v>1429.22</v>
      </c>
      <c r="K57" s="31">
        <f t="shared" si="32"/>
        <v>42.88</v>
      </c>
      <c r="L57" s="28">
        <f t="shared" si="33"/>
        <v>1472.1000000000001</v>
      </c>
      <c r="M57" s="28">
        <f t="shared" si="34"/>
        <v>294.42</v>
      </c>
      <c r="N57" s="28">
        <f t="shared" si="35"/>
        <v>1766.5200000000002</v>
      </c>
      <c r="O57" s="54">
        <v>35</v>
      </c>
      <c r="P57" s="30">
        <f t="shared" si="2"/>
        <v>12.62</v>
      </c>
      <c r="Q57" s="37">
        <f>ROUND(441.63/O57,2)</f>
        <v>12.62</v>
      </c>
    </row>
    <row r="58" spans="1:17" s="13" customFormat="1" ht="15.95" customHeight="1" x14ac:dyDescent="0.25">
      <c r="A58" s="62">
        <v>34</v>
      </c>
      <c r="B58" s="8" t="s">
        <v>55</v>
      </c>
      <c r="C58" s="58" t="s">
        <v>56</v>
      </c>
      <c r="D58" s="9">
        <v>91.69</v>
      </c>
      <c r="E58" s="9">
        <v>830.08</v>
      </c>
      <c r="F58" s="10">
        <v>399.27</v>
      </c>
      <c r="G58" s="31">
        <f>ROUND((E58)*11.7%,2)</f>
        <v>97.12</v>
      </c>
      <c r="H58" s="31">
        <f t="shared" si="12"/>
        <v>1418.1599999999999</v>
      </c>
      <c r="I58" s="31">
        <f>ROUND(E58*11.6%,2)</f>
        <v>96.29</v>
      </c>
      <c r="J58" s="31">
        <f t="shared" si="13"/>
        <v>1514.4499999999998</v>
      </c>
      <c r="K58" s="31">
        <f t="shared" si="32"/>
        <v>45.43</v>
      </c>
      <c r="L58" s="28">
        <f t="shared" si="33"/>
        <v>1559.8799999999999</v>
      </c>
      <c r="M58" s="28">
        <f t="shared" si="34"/>
        <v>311.98</v>
      </c>
      <c r="N58" s="28">
        <f t="shared" si="35"/>
        <v>1871.86</v>
      </c>
      <c r="O58" s="54">
        <v>37</v>
      </c>
      <c r="P58" s="30">
        <f t="shared" si="2"/>
        <v>12.65</v>
      </c>
      <c r="Q58" s="37">
        <f>ROUND(467.97/O58,2)</f>
        <v>12.65</v>
      </c>
    </row>
    <row r="59" spans="1:17" s="13" customFormat="1" ht="15.95" customHeight="1" x14ac:dyDescent="0.25">
      <c r="A59" s="62">
        <v>35</v>
      </c>
      <c r="B59" s="8" t="s">
        <v>57</v>
      </c>
      <c r="C59" s="5" t="s">
        <v>58</v>
      </c>
      <c r="D59" s="9">
        <v>91.69</v>
      </c>
      <c r="E59" s="9">
        <v>854.74</v>
      </c>
      <c r="F59" s="10">
        <v>415.85</v>
      </c>
      <c r="G59" s="31">
        <f>ROUND((E59)*11.7%,2)</f>
        <v>100</v>
      </c>
      <c r="H59" s="31">
        <f t="shared" si="12"/>
        <v>1462.2800000000002</v>
      </c>
      <c r="I59" s="31">
        <f>ROUND(E59*11.6%,2)</f>
        <v>99.15</v>
      </c>
      <c r="J59" s="31">
        <f t="shared" si="13"/>
        <v>1561.4300000000003</v>
      </c>
      <c r="K59" s="31">
        <f t="shared" si="32"/>
        <v>46.84</v>
      </c>
      <c r="L59" s="28">
        <f t="shared" si="33"/>
        <v>1608.2700000000002</v>
      </c>
      <c r="M59" s="28">
        <f t="shared" si="34"/>
        <v>321.64999999999998</v>
      </c>
      <c r="N59" s="28">
        <f t="shared" si="35"/>
        <v>1929.92</v>
      </c>
      <c r="O59" s="54">
        <v>115</v>
      </c>
      <c r="P59" s="30">
        <f t="shared" si="2"/>
        <v>4.2</v>
      </c>
      <c r="Q59" s="37">
        <f>ROUND(482.49/O59,2)</f>
        <v>4.2</v>
      </c>
    </row>
    <row r="60" spans="1:17" s="13" customFormat="1" ht="15.95" customHeight="1" x14ac:dyDescent="0.25">
      <c r="A60" s="62">
        <v>36</v>
      </c>
      <c r="B60" s="8" t="s">
        <v>59</v>
      </c>
      <c r="C60" s="5" t="s">
        <v>29</v>
      </c>
      <c r="D60" s="26">
        <v>92.69</v>
      </c>
      <c r="E60" s="26">
        <v>816.99</v>
      </c>
      <c r="F60" s="26">
        <v>329.18</v>
      </c>
      <c r="G60" s="31">
        <f>ROUND((E60)*11.7%,2)</f>
        <v>95.59</v>
      </c>
      <c r="H60" s="31">
        <f t="shared" si="12"/>
        <v>1334.45</v>
      </c>
      <c r="I60" s="31">
        <f t="shared" ref="I60" si="43">ROUND(E60*11.6%,2)</f>
        <v>94.77</v>
      </c>
      <c r="J60" s="31">
        <f t="shared" si="13"/>
        <v>1429.22</v>
      </c>
      <c r="K60" s="31">
        <f t="shared" si="32"/>
        <v>42.88</v>
      </c>
      <c r="L60" s="28">
        <f t="shared" si="33"/>
        <v>1472.1000000000001</v>
      </c>
      <c r="M60" s="28">
        <f t="shared" si="34"/>
        <v>294.42</v>
      </c>
      <c r="N60" s="28">
        <f t="shared" si="35"/>
        <v>1766.5200000000002</v>
      </c>
      <c r="O60" s="54">
        <v>14</v>
      </c>
      <c r="P60" s="30">
        <f t="shared" si="2"/>
        <v>31.55</v>
      </c>
      <c r="Q60" s="37">
        <f>ROUND(441.63/O60,2)</f>
        <v>31.55</v>
      </c>
    </row>
    <row r="61" spans="1:17" s="13" customFormat="1" ht="8.1" customHeight="1" x14ac:dyDescent="0.25">
      <c r="A61" s="93">
        <v>37</v>
      </c>
      <c r="B61" s="89" t="s">
        <v>60</v>
      </c>
      <c r="C61" s="6" t="s">
        <v>26</v>
      </c>
      <c r="D61" s="67">
        <f>92.69*2</f>
        <v>185.38</v>
      </c>
      <c r="E61" s="67">
        <f>816.99*2</f>
        <v>1633.98</v>
      </c>
      <c r="F61" s="67">
        <f>329.18*2</f>
        <v>658.36</v>
      </c>
      <c r="G61" s="69">
        <f>ROUND((E61)*11.7%,2)</f>
        <v>191.18</v>
      </c>
      <c r="H61" s="69">
        <f t="shared" si="12"/>
        <v>2668.9</v>
      </c>
      <c r="I61" s="69">
        <f>ROUND(E61*11.6%,2)</f>
        <v>189.54</v>
      </c>
      <c r="J61" s="69">
        <f t="shared" si="13"/>
        <v>2858.44</v>
      </c>
      <c r="K61" s="69">
        <f t="shared" si="32"/>
        <v>85.75</v>
      </c>
      <c r="L61" s="71">
        <f t="shared" si="33"/>
        <v>2944.19</v>
      </c>
      <c r="M61" s="71">
        <f t="shared" si="34"/>
        <v>588.84</v>
      </c>
      <c r="N61" s="71">
        <f t="shared" si="35"/>
        <v>3533.03</v>
      </c>
      <c r="O61" s="73">
        <f>55+57</f>
        <v>112</v>
      </c>
      <c r="P61" s="75">
        <f t="shared" si="2"/>
        <v>7.89</v>
      </c>
      <c r="Q61" s="123">
        <f>ROUND(441.63*2/O61,2)</f>
        <v>7.89</v>
      </c>
    </row>
    <row r="62" spans="1:17" s="13" customFormat="1" ht="8.1" customHeight="1" x14ac:dyDescent="0.25">
      <c r="A62" s="94"/>
      <c r="B62" s="90"/>
      <c r="C62" s="50" t="s">
        <v>26</v>
      </c>
      <c r="D62" s="68"/>
      <c r="E62" s="68"/>
      <c r="F62" s="68"/>
      <c r="G62" s="70">
        <f t="shared" si="36"/>
        <v>0</v>
      </c>
      <c r="H62" s="70">
        <f t="shared" si="12"/>
        <v>0</v>
      </c>
      <c r="I62" s="70">
        <f t="shared" si="37"/>
        <v>0</v>
      </c>
      <c r="J62" s="70">
        <f t="shared" si="13"/>
        <v>0</v>
      </c>
      <c r="K62" s="70">
        <f t="shared" si="32"/>
        <v>0</v>
      </c>
      <c r="L62" s="72">
        <f t="shared" si="33"/>
        <v>0</v>
      </c>
      <c r="M62" s="72">
        <f t="shared" si="34"/>
        <v>0</v>
      </c>
      <c r="N62" s="72">
        <f t="shared" si="35"/>
        <v>0</v>
      </c>
      <c r="O62" s="74"/>
      <c r="P62" s="76" t="e">
        <f t="shared" si="2"/>
        <v>#DIV/0!</v>
      </c>
      <c r="Q62" s="123" t="e">
        <f t="shared" si="11"/>
        <v>#DIV/0!</v>
      </c>
    </row>
    <row r="63" spans="1:17" s="13" customFormat="1" ht="15.95" customHeight="1" x14ac:dyDescent="0.25">
      <c r="A63" s="62">
        <v>38</v>
      </c>
      <c r="B63" s="8" t="s">
        <v>61</v>
      </c>
      <c r="C63" s="5" t="s">
        <v>63</v>
      </c>
      <c r="D63" s="26">
        <v>92.69</v>
      </c>
      <c r="E63" s="26">
        <v>816.99</v>
      </c>
      <c r="F63" s="26">
        <v>329.18</v>
      </c>
      <c r="G63" s="31">
        <f>ROUND((E63)*11.7%,2)</f>
        <v>95.59</v>
      </c>
      <c r="H63" s="31">
        <f t="shared" si="12"/>
        <v>1334.45</v>
      </c>
      <c r="I63" s="31">
        <f>ROUND(E63*11.6%,2)</f>
        <v>94.77</v>
      </c>
      <c r="J63" s="31">
        <f t="shared" si="13"/>
        <v>1429.22</v>
      </c>
      <c r="K63" s="31">
        <f t="shared" si="32"/>
        <v>42.88</v>
      </c>
      <c r="L63" s="28">
        <f t="shared" si="33"/>
        <v>1472.1000000000001</v>
      </c>
      <c r="M63" s="28">
        <f t="shared" si="34"/>
        <v>294.42</v>
      </c>
      <c r="N63" s="28">
        <f t="shared" si="35"/>
        <v>1766.5200000000002</v>
      </c>
      <c r="O63" s="54">
        <v>39</v>
      </c>
      <c r="P63" s="30">
        <f t="shared" si="2"/>
        <v>11.32</v>
      </c>
      <c r="Q63" s="40">
        <f>ROUND(441.63/O63,2)</f>
        <v>11.32</v>
      </c>
    </row>
    <row r="64" spans="1:17" s="13" customFormat="1" ht="15.95" customHeight="1" x14ac:dyDescent="0.25">
      <c r="A64" s="62">
        <v>39</v>
      </c>
      <c r="B64" s="8" t="s">
        <v>62</v>
      </c>
      <c r="C64" s="5" t="s">
        <v>27</v>
      </c>
      <c r="D64" s="26">
        <v>92.69</v>
      </c>
      <c r="E64" s="26">
        <v>816.99</v>
      </c>
      <c r="F64" s="26">
        <v>329.18</v>
      </c>
      <c r="G64" s="31">
        <f t="shared" ref="G64:G66" si="44">ROUND((E64)*11.7%,2)</f>
        <v>95.59</v>
      </c>
      <c r="H64" s="31">
        <f t="shared" si="12"/>
        <v>1334.45</v>
      </c>
      <c r="I64" s="31">
        <f t="shared" ref="I64:I66" si="45">ROUND(E64*11.6%,2)</f>
        <v>94.77</v>
      </c>
      <c r="J64" s="31">
        <f t="shared" si="13"/>
        <v>1429.22</v>
      </c>
      <c r="K64" s="31">
        <f t="shared" si="32"/>
        <v>42.88</v>
      </c>
      <c r="L64" s="28">
        <f t="shared" si="33"/>
        <v>1472.1000000000001</v>
      </c>
      <c r="M64" s="28">
        <f t="shared" si="34"/>
        <v>294.42</v>
      </c>
      <c r="N64" s="28">
        <f t="shared" si="35"/>
        <v>1766.5200000000002</v>
      </c>
      <c r="O64" s="54">
        <v>47</v>
      </c>
      <c r="P64" s="30">
        <f t="shared" si="2"/>
        <v>9.4</v>
      </c>
      <c r="Q64" s="40">
        <f t="shared" ref="Q64:Q66" si="46">ROUND(441.63/O64,2)</f>
        <v>9.4</v>
      </c>
    </row>
    <row r="65" spans="1:18" s="13" customFormat="1" ht="15.95" customHeight="1" x14ac:dyDescent="0.25">
      <c r="A65" s="62">
        <v>40</v>
      </c>
      <c r="B65" s="8" t="s">
        <v>64</v>
      </c>
      <c r="C65" s="5" t="s">
        <v>63</v>
      </c>
      <c r="D65" s="26">
        <v>92.69</v>
      </c>
      <c r="E65" s="26">
        <v>816.99</v>
      </c>
      <c r="F65" s="26">
        <v>329.18</v>
      </c>
      <c r="G65" s="31">
        <f t="shared" si="44"/>
        <v>95.59</v>
      </c>
      <c r="H65" s="31">
        <f t="shared" si="12"/>
        <v>1334.45</v>
      </c>
      <c r="I65" s="31">
        <f t="shared" si="45"/>
        <v>94.77</v>
      </c>
      <c r="J65" s="31">
        <f t="shared" si="13"/>
        <v>1429.22</v>
      </c>
      <c r="K65" s="31">
        <f t="shared" si="32"/>
        <v>42.88</v>
      </c>
      <c r="L65" s="28">
        <f t="shared" si="33"/>
        <v>1472.1000000000001</v>
      </c>
      <c r="M65" s="28">
        <f t="shared" si="34"/>
        <v>294.42</v>
      </c>
      <c r="N65" s="28">
        <f t="shared" si="35"/>
        <v>1766.5200000000002</v>
      </c>
      <c r="O65" s="54">
        <v>43</v>
      </c>
      <c r="P65" s="30">
        <f t="shared" si="2"/>
        <v>10.27</v>
      </c>
      <c r="Q65" s="40">
        <f t="shared" si="46"/>
        <v>10.27</v>
      </c>
    </row>
    <row r="66" spans="1:18" s="13" customFormat="1" ht="15.95" customHeight="1" x14ac:dyDescent="0.25">
      <c r="A66" s="62">
        <v>41</v>
      </c>
      <c r="B66" s="8" t="s">
        <v>65</v>
      </c>
      <c r="C66" s="5" t="s">
        <v>27</v>
      </c>
      <c r="D66" s="26">
        <v>92.69</v>
      </c>
      <c r="E66" s="26">
        <v>816.99</v>
      </c>
      <c r="F66" s="26">
        <v>329.18</v>
      </c>
      <c r="G66" s="31">
        <f t="shared" si="44"/>
        <v>95.59</v>
      </c>
      <c r="H66" s="31">
        <f t="shared" si="12"/>
        <v>1334.45</v>
      </c>
      <c r="I66" s="31">
        <f t="shared" si="45"/>
        <v>94.77</v>
      </c>
      <c r="J66" s="31">
        <f t="shared" si="13"/>
        <v>1429.22</v>
      </c>
      <c r="K66" s="31">
        <f t="shared" si="32"/>
        <v>42.88</v>
      </c>
      <c r="L66" s="28">
        <f t="shared" si="33"/>
        <v>1472.1000000000001</v>
      </c>
      <c r="M66" s="28">
        <f t="shared" si="34"/>
        <v>294.42</v>
      </c>
      <c r="N66" s="28">
        <f t="shared" si="35"/>
        <v>1766.5200000000002</v>
      </c>
      <c r="O66" s="54">
        <v>27</v>
      </c>
      <c r="P66" s="30">
        <f t="shared" si="2"/>
        <v>16.36</v>
      </c>
      <c r="Q66" s="40">
        <f t="shared" si="46"/>
        <v>16.36</v>
      </c>
    </row>
    <row r="67" spans="1:18" s="13" customFormat="1" ht="15.95" customHeight="1" x14ac:dyDescent="0.25">
      <c r="A67" s="62">
        <v>42</v>
      </c>
      <c r="B67" s="8" t="s">
        <v>66</v>
      </c>
      <c r="C67" s="6" t="s">
        <v>35</v>
      </c>
      <c r="D67" s="26">
        <v>92.69</v>
      </c>
      <c r="E67" s="26">
        <v>816.99</v>
      </c>
      <c r="F67" s="26">
        <v>329.18</v>
      </c>
      <c r="G67" s="31">
        <f t="shared" ref="G67:G72" si="47">ROUND((E67)*11.7%,2)</f>
        <v>95.59</v>
      </c>
      <c r="H67" s="31">
        <f t="shared" si="12"/>
        <v>1334.45</v>
      </c>
      <c r="I67" s="31">
        <f t="shared" ref="I67:I68" si="48">ROUND(E67*11.6%,2)</f>
        <v>94.77</v>
      </c>
      <c r="J67" s="31">
        <f t="shared" si="13"/>
        <v>1429.22</v>
      </c>
      <c r="K67" s="31">
        <f t="shared" si="32"/>
        <v>42.88</v>
      </c>
      <c r="L67" s="28">
        <f t="shared" si="33"/>
        <v>1472.1000000000001</v>
      </c>
      <c r="M67" s="28">
        <f t="shared" si="34"/>
        <v>294.42</v>
      </c>
      <c r="N67" s="28">
        <f t="shared" si="35"/>
        <v>1766.5200000000002</v>
      </c>
      <c r="O67" s="54">
        <v>30</v>
      </c>
      <c r="P67" s="30">
        <f t="shared" si="2"/>
        <v>14.72</v>
      </c>
      <c r="Q67" s="37">
        <f t="shared" ref="Q67:Q74" si="49">ROUND(441.63/O67,2)</f>
        <v>14.72</v>
      </c>
    </row>
    <row r="68" spans="1:18" s="13" customFormat="1" ht="15.95" customHeight="1" x14ac:dyDescent="0.25">
      <c r="A68" s="62">
        <v>43</v>
      </c>
      <c r="B68" s="51" t="s">
        <v>67</v>
      </c>
      <c r="C68" s="5" t="s">
        <v>25</v>
      </c>
      <c r="D68" s="26">
        <v>92.69</v>
      </c>
      <c r="E68" s="26">
        <v>816.99</v>
      </c>
      <c r="F68" s="26">
        <v>329.18</v>
      </c>
      <c r="G68" s="31">
        <f t="shared" si="47"/>
        <v>95.59</v>
      </c>
      <c r="H68" s="31">
        <f t="shared" si="12"/>
        <v>1334.45</v>
      </c>
      <c r="I68" s="31">
        <f t="shared" si="48"/>
        <v>94.77</v>
      </c>
      <c r="J68" s="31">
        <f t="shared" si="13"/>
        <v>1429.22</v>
      </c>
      <c r="K68" s="31">
        <f t="shared" si="32"/>
        <v>42.88</v>
      </c>
      <c r="L68" s="28">
        <f t="shared" si="33"/>
        <v>1472.1000000000001</v>
      </c>
      <c r="M68" s="28">
        <f t="shared" si="34"/>
        <v>294.42</v>
      </c>
      <c r="N68" s="28">
        <f t="shared" si="35"/>
        <v>1766.5200000000002</v>
      </c>
      <c r="O68" s="29">
        <v>36</v>
      </c>
      <c r="P68" s="30">
        <f t="shared" si="2"/>
        <v>12.27</v>
      </c>
      <c r="Q68" s="55">
        <f t="shared" si="49"/>
        <v>12.27</v>
      </c>
    </row>
    <row r="69" spans="1:18" s="13" customFormat="1" ht="15.95" customHeight="1" x14ac:dyDescent="0.25">
      <c r="A69" s="62">
        <v>44</v>
      </c>
      <c r="B69" s="8" t="s">
        <v>68</v>
      </c>
      <c r="C69" s="43" t="s">
        <v>31</v>
      </c>
      <c r="D69" s="26">
        <v>92.69</v>
      </c>
      <c r="E69" s="26">
        <v>816.99</v>
      </c>
      <c r="F69" s="26">
        <v>329.18</v>
      </c>
      <c r="G69" s="31">
        <f t="shared" si="47"/>
        <v>95.59</v>
      </c>
      <c r="H69" s="31">
        <f t="shared" si="12"/>
        <v>1334.45</v>
      </c>
      <c r="I69" s="31">
        <f>ROUND(E69*11.6%,2)</f>
        <v>94.77</v>
      </c>
      <c r="J69" s="31">
        <f t="shared" si="13"/>
        <v>1429.22</v>
      </c>
      <c r="K69" s="31">
        <f t="shared" si="32"/>
        <v>42.88</v>
      </c>
      <c r="L69" s="28">
        <f t="shared" si="33"/>
        <v>1472.1000000000001</v>
      </c>
      <c r="M69" s="28">
        <f t="shared" si="34"/>
        <v>294.42</v>
      </c>
      <c r="N69" s="28">
        <f t="shared" si="35"/>
        <v>1766.5200000000002</v>
      </c>
      <c r="O69" s="54">
        <v>10</v>
      </c>
      <c r="P69" s="30">
        <f t="shared" si="2"/>
        <v>44.16</v>
      </c>
      <c r="Q69" s="40">
        <f>ROUND(441.63/O69,2)</f>
        <v>44.16</v>
      </c>
    </row>
    <row r="70" spans="1:18" s="13" customFormat="1" ht="15.95" customHeight="1" x14ac:dyDescent="0.25">
      <c r="A70" s="62">
        <v>45</v>
      </c>
      <c r="B70" s="8" t="s">
        <v>69</v>
      </c>
      <c r="C70" s="6" t="s">
        <v>29</v>
      </c>
      <c r="D70" s="26">
        <v>92.69</v>
      </c>
      <c r="E70" s="26">
        <v>816.99</v>
      </c>
      <c r="F70" s="26">
        <v>329.18</v>
      </c>
      <c r="G70" s="31">
        <f t="shared" si="47"/>
        <v>95.59</v>
      </c>
      <c r="H70" s="31">
        <f t="shared" si="12"/>
        <v>1334.45</v>
      </c>
      <c r="I70" s="31">
        <f t="shared" ref="I70:I71" si="50">ROUND(E70*11.6%,2)</f>
        <v>94.77</v>
      </c>
      <c r="J70" s="31">
        <f t="shared" si="13"/>
        <v>1429.22</v>
      </c>
      <c r="K70" s="31">
        <f t="shared" si="32"/>
        <v>42.88</v>
      </c>
      <c r="L70" s="28">
        <f t="shared" si="33"/>
        <v>1472.1000000000001</v>
      </c>
      <c r="M70" s="28">
        <f t="shared" si="34"/>
        <v>294.42</v>
      </c>
      <c r="N70" s="28">
        <f t="shared" si="35"/>
        <v>1766.5200000000002</v>
      </c>
      <c r="O70" s="54">
        <v>3</v>
      </c>
      <c r="P70" s="30">
        <f t="shared" ref="P70:P73" si="51">ROUND(N70/O70/4,2)</f>
        <v>147.21</v>
      </c>
      <c r="Q70" s="55">
        <f t="shared" si="49"/>
        <v>147.21</v>
      </c>
    </row>
    <row r="71" spans="1:18" s="13" customFormat="1" ht="15.95" customHeight="1" x14ac:dyDescent="0.25">
      <c r="A71" s="62">
        <v>46</v>
      </c>
      <c r="B71" s="8" t="s">
        <v>70</v>
      </c>
      <c r="C71" s="6" t="s">
        <v>29</v>
      </c>
      <c r="D71" s="26">
        <v>92.69</v>
      </c>
      <c r="E71" s="26">
        <v>816.99</v>
      </c>
      <c r="F71" s="26">
        <v>329.18</v>
      </c>
      <c r="G71" s="31">
        <f t="shared" si="47"/>
        <v>95.59</v>
      </c>
      <c r="H71" s="31">
        <f t="shared" si="12"/>
        <v>1334.45</v>
      </c>
      <c r="I71" s="31">
        <f t="shared" si="50"/>
        <v>94.77</v>
      </c>
      <c r="J71" s="31">
        <f t="shared" si="13"/>
        <v>1429.22</v>
      </c>
      <c r="K71" s="31">
        <f t="shared" si="32"/>
        <v>42.88</v>
      </c>
      <c r="L71" s="28">
        <f t="shared" si="33"/>
        <v>1472.1000000000001</v>
      </c>
      <c r="M71" s="28">
        <f t="shared" si="34"/>
        <v>294.42</v>
      </c>
      <c r="N71" s="28">
        <f t="shared" si="35"/>
        <v>1766.5200000000002</v>
      </c>
      <c r="O71" s="54">
        <v>11</v>
      </c>
      <c r="P71" s="30">
        <f t="shared" si="51"/>
        <v>40.15</v>
      </c>
      <c r="Q71" s="55">
        <f t="shared" si="49"/>
        <v>40.15</v>
      </c>
    </row>
    <row r="72" spans="1:18" s="13" customFormat="1" ht="8.1" customHeight="1" x14ac:dyDescent="0.25">
      <c r="A72" s="93">
        <v>47</v>
      </c>
      <c r="B72" s="89" t="s">
        <v>71</v>
      </c>
      <c r="C72" s="6" t="s">
        <v>35</v>
      </c>
      <c r="D72" s="93">
        <f>92.69*2</f>
        <v>185.38</v>
      </c>
      <c r="E72" s="93">
        <f>816.99*2</f>
        <v>1633.98</v>
      </c>
      <c r="F72" s="67">
        <f>329.18*2</f>
        <v>658.36</v>
      </c>
      <c r="G72" s="69">
        <f t="shared" si="47"/>
        <v>191.18</v>
      </c>
      <c r="H72" s="69">
        <f t="shared" si="12"/>
        <v>2668.9</v>
      </c>
      <c r="I72" s="69">
        <f>ROUND(E72*11.6%,2)</f>
        <v>189.54</v>
      </c>
      <c r="J72" s="69">
        <f t="shared" si="13"/>
        <v>2858.44</v>
      </c>
      <c r="K72" s="69">
        <f t="shared" si="32"/>
        <v>85.75</v>
      </c>
      <c r="L72" s="71">
        <f t="shared" si="33"/>
        <v>2944.19</v>
      </c>
      <c r="M72" s="71">
        <f t="shared" si="34"/>
        <v>588.84</v>
      </c>
      <c r="N72" s="71">
        <f t="shared" si="35"/>
        <v>3533.03</v>
      </c>
      <c r="O72" s="73">
        <f>44+43</f>
        <v>87</v>
      </c>
      <c r="P72" s="75">
        <f t="shared" si="51"/>
        <v>10.15</v>
      </c>
      <c r="Q72" s="123">
        <f>ROUND(441.63*2/O72,2)</f>
        <v>10.15</v>
      </c>
    </row>
    <row r="73" spans="1:18" s="13" customFormat="1" ht="8.1" customHeight="1" x14ac:dyDescent="0.25">
      <c r="A73" s="94"/>
      <c r="B73" s="90"/>
      <c r="C73" s="50" t="s">
        <v>35</v>
      </c>
      <c r="D73" s="94"/>
      <c r="E73" s="94"/>
      <c r="F73" s="68"/>
      <c r="G73" s="70">
        <f t="shared" si="36"/>
        <v>0</v>
      </c>
      <c r="H73" s="70">
        <f t="shared" si="12"/>
        <v>0</v>
      </c>
      <c r="I73" s="70">
        <f t="shared" si="37"/>
        <v>0</v>
      </c>
      <c r="J73" s="70">
        <f t="shared" si="13"/>
        <v>0</v>
      </c>
      <c r="K73" s="70">
        <f t="shared" si="32"/>
        <v>0</v>
      </c>
      <c r="L73" s="72">
        <f t="shared" si="33"/>
        <v>0</v>
      </c>
      <c r="M73" s="72">
        <f t="shared" si="34"/>
        <v>0</v>
      </c>
      <c r="N73" s="72">
        <f t="shared" si="35"/>
        <v>0</v>
      </c>
      <c r="O73" s="74"/>
      <c r="P73" s="76" t="e">
        <f t="shared" si="51"/>
        <v>#DIV/0!</v>
      </c>
      <c r="Q73" s="123"/>
    </row>
    <row r="74" spans="1:18" s="13" customFormat="1" ht="15.95" customHeight="1" x14ac:dyDescent="0.25">
      <c r="A74" s="62">
        <v>48</v>
      </c>
      <c r="B74" s="8" t="s">
        <v>72</v>
      </c>
      <c r="C74" s="5" t="s">
        <v>73</v>
      </c>
      <c r="D74" s="26">
        <v>92.69</v>
      </c>
      <c r="E74" s="26">
        <v>816.99</v>
      </c>
      <c r="F74" s="26">
        <v>329.18</v>
      </c>
      <c r="G74" s="31">
        <f>ROUND((E74)*11.7%,2)</f>
        <v>95.59</v>
      </c>
      <c r="H74" s="31">
        <f t="shared" ref="H74:H110" si="52">D74+E74+F74+G74</f>
        <v>1334.45</v>
      </c>
      <c r="I74" s="31">
        <f>ROUND(E74*11.6%,2)</f>
        <v>94.77</v>
      </c>
      <c r="J74" s="31">
        <f t="shared" ref="J74:J110" si="53">H74+I74</f>
        <v>1429.22</v>
      </c>
      <c r="K74" s="31">
        <f t="shared" si="32"/>
        <v>42.88</v>
      </c>
      <c r="L74" s="28">
        <f t="shared" si="33"/>
        <v>1472.1000000000001</v>
      </c>
      <c r="M74" s="28">
        <f t="shared" si="34"/>
        <v>294.42</v>
      </c>
      <c r="N74" s="28">
        <f t="shared" si="35"/>
        <v>1766.5200000000002</v>
      </c>
      <c r="O74" s="54">
        <v>7</v>
      </c>
      <c r="P74" s="30">
        <f>ROUND(N74/O74/4,2)</f>
        <v>63.09</v>
      </c>
      <c r="Q74" s="55">
        <f t="shared" si="49"/>
        <v>63.09</v>
      </c>
    </row>
    <row r="75" spans="1:18" s="13" customFormat="1" ht="8.1" customHeight="1" x14ac:dyDescent="0.25">
      <c r="A75" s="93">
        <v>49</v>
      </c>
      <c r="B75" s="89" t="s">
        <v>75</v>
      </c>
      <c r="C75" s="6" t="s">
        <v>26</v>
      </c>
      <c r="D75" s="93">
        <f>92.69*2</f>
        <v>185.38</v>
      </c>
      <c r="E75" s="93">
        <f>816.99*2</f>
        <v>1633.98</v>
      </c>
      <c r="F75" s="67">
        <f>329.18*2</f>
        <v>658.36</v>
      </c>
      <c r="G75" s="69">
        <f>ROUND((E75)*11.7%,2)</f>
        <v>191.18</v>
      </c>
      <c r="H75" s="69">
        <f t="shared" si="52"/>
        <v>2668.9</v>
      </c>
      <c r="I75" s="69">
        <f>ROUND(E75*11.6%,2)</f>
        <v>189.54</v>
      </c>
      <c r="J75" s="69">
        <f t="shared" si="53"/>
        <v>2858.44</v>
      </c>
      <c r="K75" s="69">
        <f t="shared" si="32"/>
        <v>85.75</v>
      </c>
      <c r="L75" s="71">
        <f t="shared" si="33"/>
        <v>2944.19</v>
      </c>
      <c r="M75" s="71">
        <f t="shared" si="34"/>
        <v>588.84</v>
      </c>
      <c r="N75" s="71">
        <f t="shared" si="35"/>
        <v>3533.03</v>
      </c>
      <c r="O75" s="73">
        <f>26+36</f>
        <v>62</v>
      </c>
      <c r="P75" s="75">
        <f t="shared" ref="P75:P138" si="54">ROUND(N75/O75/4,2)</f>
        <v>14.25</v>
      </c>
      <c r="Q75" s="123">
        <f>ROUND(441.63*2/O75,2)</f>
        <v>14.25</v>
      </c>
      <c r="R75" s="53"/>
    </row>
    <row r="76" spans="1:18" s="13" customFormat="1" ht="8.1" customHeight="1" x14ac:dyDescent="0.25">
      <c r="A76" s="94"/>
      <c r="B76" s="90"/>
      <c r="C76" s="11" t="s">
        <v>74</v>
      </c>
      <c r="D76" s="94"/>
      <c r="E76" s="94"/>
      <c r="F76" s="68"/>
      <c r="G76" s="70">
        <f t="shared" si="36"/>
        <v>0</v>
      </c>
      <c r="H76" s="70">
        <f t="shared" si="52"/>
        <v>0</v>
      </c>
      <c r="I76" s="70">
        <f t="shared" si="37"/>
        <v>0</v>
      </c>
      <c r="J76" s="70">
        <f t="shared" si="53"/>
        <v>0</v>
      </c>
      <c r="K76" s="70">
        <f t="shared" si="32"/>
        <v>0</v>
      </c>
      <c r="L76" s="72">
        <f t="shared" si="33"/>
        <v>0</v>
      </c>
      <c r="M76" s="72">
        <f t="shared" si="34"/>
        <v>0</v>
      </c>
      <c r="N76" s="72">
        <f t="shared" si="35"/>
        <v>0</v>
      </c>
      <c r="O76" s="74"/>
      <c r="P76" s="76" t="e">
        <f t="shared" si="54"/>
        <v>#DIV/0!</v>
      </c>
      <c r="Q76" s="123" t="e">
        <f t="shared" ref="Q76:Q128" si="55">ROUND(512.79/O76,2)</f>
        <v>#DIV/0!</v>
      </c>
      <c r="R76" s="53"/>
    </row>
    <row r="77" spans="1:18" s="13" customFormat="1" ht="8.1" customHeight="1" x14ac:dyDescent="0.25">
      <c r="A77" s="93">
        <v>50</v>
      </c>
      <c r="B77" s="89" t="s">
        <v>76</v>
      </c>
      <c r="C77" s="6" t="s">
        <v>77</v>
      </c>
      <c r="D77" s="93">
        <f>92.69*2</f>
        <v>185.38</v>
      </c>
      <c r="E77" s="93">
        <f>816.99+838.3</f>
        <v>1655.29</v>
      </c>
      <c r="F77" s="67">
        <f>329.18+333.87</f>
        <v>663.05</v>
      </c>
      <c r="G77" s="69">
        <f>ROUND((E77)*11.7%,2)</f>
        <v>193.67</v>
      </c>
      <c r="H77" s="69">
        <f t="shared" si="52"/>
        <v>2697.3900000000003</v>
      </c>
      <c r="I77" s="69">
        <f>ROUND(E77*11.6%,2)</f>
        <v>192.01</v>
      </c>
      <c r="J77" s="69">
        <f t="shared" si="53"/>
        <v>2889.4000000000005</v>
      </c>
      <c r="K77" s="69">
        <f t="shared" si="32"/>
        <v>86.68</v>
      </c>
      <c r="L77" s="71">
        <f t="shared" si="33"/>
        <v>2976.0800000000004</v>
      </c>
      <c r="M77" s="71">
        <f t="shared" si="34"/>
        <v>595.22</v>
      </c>
      <c r="N77" s="71">
        <f t="shared" si="35"/>
        <v>3571.3</v>
      </c>
      <c r="O77" s="73">
        <f>61+112</f>
        <v>173</v>
      </c>
      <c r="P77" s="75">
        <f t="shared" si="54"/>
        <v>5.16</v>
      </c>
      <c r="Q77" s="123">
        <f>ROUND((441.63+451.2)/O77,2)</f>
        <v>5.16</v>
      </c>
      <c r="R77" s="53"/>
    </row>
    <row r="78" spans="1:18" s="13" customFormat="1" ht="8.1" customHeight="1" x14ac:dyDescent="0.25">
      <c r="A78" s="94"/>
      <c r="B78" s="90"/>
      <c r="C78" s="11" t="s">
        <v>78</v>
      </c>
      <c r="D78" s="94"/>
      <c r="E78" s="94"/>
      <c r="F78" s="68"/>
      <c r="G78" s="70">
        <f t="shared" si="36"/>
        <v>0</v>
      </c>
      <c r="H78" s="70">
        <f t="shared" si="52"/>
        <v>0</v>
      </c>
      <c r="I78" s="70">
        <f t="shared" si="37"/>
        <v>0</v>
      </c>
      <c r="J78" s="70">
        <f t="shared" si="53"/>
        <v>0</v>
      </c>
      <c r="K78" s="70">
        <f t="shared" si="32"/>
        <v>0</v>
      </c>
      <c r="L78" s="72">
        <f t="shared" si="33"/>
        <v>0</v>
      </c>
      <c r="M78" s="72">
        <f t="shared" si="34"/>
        <v>0</v>
      </c>
      <c r="N78" s="72">
        <f t="shared" si="35"/>
        <v>0</v>
      </c>
      <c r="O78" s="74"/>
      <c r="P78" s="76" t="e">
        <f t="shared" si="54"/>
        <v>#DIV/0!</v>
      </c>
      <c r="Q78" s="123" t="e">
        <f t="shared" si="55"/>
        <v>#DIV/0!</v>
      </c>
      <c r="R78" s="53"/>
    </row>
    <row r="79" spans="1:18" s="13" customFormat="1" ht="15.95" customHeight="1" x14ac:dyDescent="0.25">
      <c r="A79" s="60">
        <v>51</v>
      </c>
      <c r="B79" s="8" t="s">
        <v>79</v>
      </c>
      <c r="C79" s="11" t="s">
        <v>78</v>
      </c>
      <c r="D79" s="26">
        <v>92.69</v>
      </c>
      <c r="E79" s="26">
        <v>838.3</v>
      </c>
      <c r="F79" s="26">
        <v>333.87</v>
      </c>
      <c r="G79" s="31">
        <f>ROUND((E79)*11.7%,2)</f>
        <v>98.08</v>
      </c>
      <c r="H79" s="31">
        <f t="shared" si="52"/>
        <v>1362.94</v>
      </c>
      <c r="I79" s="31">
        <f>ROUND(E79*11.6%,2)</f>
        <v>97.24</v>
      </c>
      <c r="J79" s="31">
        <f t="shared" si="53"/>
        <v>1460.18</v>
      </c>
      <c r="K79" s="31">
        <f t="shared" si="32"/>
        <v>43.81</v>
      </c>
      <c r="L79" s="28">
        <f t="shared" si="33"/>
        <v>1503.99</v>
      </c>
      <c r="M79" s="28">
        <f t="shared" si="34"/>
        <v>300.8</v>
      </c>
      <c r="N79" s="28">
        <f t="shared" si="35"/>
        <v>1804.79</v>
      </c>
      <c r="O79" s="29">
        <v>135</v>
      </c>
      <c r="P79" s="30">
        <f t="shared" si="54"/>
        <v>3.34</v>
      </c>
      <c r="Q79" s="40">
        <f>ROUND(451.2/O79,2)</f>
        <v>3.34</v>
      </c>
      <c r="R79" s="53"/>
    </row>
    <row r="80" spans="1:18" s="13" customFormat="1" ht="15.95" customHeight="1" x14ac:dyDescent="0.25">
      <c r="A80" s="62">
        <v>52</v>
      </c>
      <c r="B80" s="8" t="s">
        <v>80</v>
      </c>
      <c r="C80" s="5" t="s">
        <v>29</v>
      </c>
      <c r="D80" s="26">
        <v>92.69</v>
      </c>
      <c r="E80" s="26">
        <v>816.99</v>
      </c>
      <c r="F80" s="26">
        <v>329.18</v>
      </c>
      <c r="G80" s="31">
        <f>ROUND((E80)*11.7%,2)</f>
        <v>95.59</v>
      </c>
      <c r="H80" s="31">
        <f t="shared" si="52"/>
        <v>1334.45</v>
      </c>
      <c r="I80" s="31">
        <f>ROUND(E80*11.6%,2)</f>
        <v>94.77</v>
      </c>
      <c r="J80" s="31">
        <f t="shared" si="53"/>
        <v>1429.22</v>
      </c>
      <c r="K80" s="31">
        <f t="shared" si="32"/>
        <v>42.88</v>
      </c>
      <c r="L80" s="28">
        <f t="shared" si="33"/>
        <v>1472.1000000000001</v>
      </c>
      <c r="M80" s="28">
        <f t="shared" si="34"/>
        <v>294.42</v>
      </c>
      <c r="N80" s="28">
        <f t="shared" si="35"/>
        <v>1766.5200000000002</v>
      </c>
      <c r="O80" s="29">
        <v>12</v>
      </c>
      <c r="P80" s="30">
        <f t="shared" si="54"/>
        <v>36.799999999999997</v>
      </c>
      <c r="Q80" s="40">
        <f>ROUND(441.63/O80,2)</f>
        <v>36.799999999999997</v>
      </c>
      <c r="R80" s="53"/>
    </row>
    <row r="81" spans="1:18" s="13" customFormat="1" ht="15.95" customHeight="1" x14ac:dyDescent="0.25">
      <c r="A81" s="62">
        <v>53</v>
      </c>
      <c r="B81" s="8" t="s">
        <v>81</v>
      </c>
      <c r="C81" s="43" t="s">
        <v>31</v>
      </c>
      <c r="D81" s="26">
        <v>92.69</v>
      </c>
      <c r="E81" s="26">
        <v>816.99</v>
      </c>
      <c r="F81" s="26">
        <v>329.18</v>
      </c>
      <c r="G81" s="31">
        <f>ROUND((E81)*11.7%,2)</f>
        <v>95.59</v>
      </c>
      <c r="H81" s="31">
        <f t="shared" si="52"/>
        <v>1334.45</v>
      </c>
      <c r="I81" s="31">
        <f>ROUND(E81*11.6%,2)</f>
        <v>94.77</v>
      </c>
      <c r="J81" s="31">
        <f t="shared" si="53"/>
        <v>1429.22</v>
      </c>
      <c r="K81" s="31">
        <f t="shared" si="32"/>
        <v>42.88</v>
      </c>
      <c r="L81" s="28">
        <f t="shared" si="33"/>
        <v>1472.1000000000001</v>
      </c>
      <c r="M81" s="28">
        <f t="shared" si="34"/>
        <v>294.42</v>
      </c>
      <c r="N81" s="28">
        <f t="shared" si="35"/>
        <v>1766.5200000000002</v>
      </c>
      <c r="O81" s="29">
        <v>24</v>
      </c>
      <c r="P81" s="30">
        <f t="shared" si="54"/>
        <v>18.399999999999999</v>
      </c>
      <c r="Q81" s="40">
        <f>ROUND(441.63/O81,2)</f>
        <v>18.399999999999999</v>
      </c>
      <c r="R81" s="53"/>
    </row>
    <row r="82" spans="1:18" s="13" customFormat="1" ht="15.95" customHeight="1" x14ac:dyDescent="0.25">
      <c r="A82" s="62">
        <v>54</v>
      </c>
      <c r="B82" s="8" t="s">
        <v>82</v>
      </c>
      <c r="C82" s="5" t="s">
        <v>63</v>
      </c>
      <c r="D82" s="26">
        <v>92.69</v>
      </c>
      <c r="E82" s="26">
        <v>816.99</v>
      </c>
      <c r="F82" s="26">
        <v>329.18</v>
      </c>
      <c r="G82" s="31">
        <f>ROUND((E82)*11.7%,2)</f>
        <v>95.59</v>
      </c>
      <c r="H82" s="31">
        <f t="shared" si="52"/>
        <v>1334.45</v>
      </c>
      <c r="I82" s="31">
        <f>ROUND(E82*11.6%,2)</f>
        <v>94.77</v>
      </c>
      <c r="J82" s="31">
        <f t="shared" si="53"/>
        <v>1429.22</v>
      </c>
      <c r="K82" s="31">
        <f t="shared" si="32"/>
        <v>42.88</v>
      </c>
      <c r="L82" s="28">
        <f t="shared" si="33"/>
        <v>1472.1000000000001</v>
      </c>
      <c r="M82" s="28">
        <f t="shared" si="34"/>
        <v>294.42</v>
      </c>
      <c r="N82" s="28">
        <f t="shared" si="35"/>
        <v>1766.5200000000002</v>
      </c>
      <c r="O82" s="29">
        <v>58</v>
      </c>
      <c r="P82" s="30">
        <f t="shared" si="54"/>
        <v>7.61</v>
      </c>
      <c r="Q82" s="40">
        <f>ROUND(441.63/O82,2)</f>
        <v>7.61</v>
      </c>
      <c r="R82" s="53"/>
    </row>
    <row r="83" spans="1:18" s="13" customFormat="1" ht="8.1" customHeight="1" x14ac:dyDescent="0.25">
      <c r="A83" s="93">
        <v>55</v>
      </c>
      <c r="B83" s="89" t="s">
        <v>83</v>
      </c>
      <c r="C83" s="6" t="s">
        <v>77</v>
      </c>
      <c r="D83" s="93">
        <f>92.69*2</f>
        <v>185.38</v>
      </c>
      <c r="E83" s="93">
        <f>816.99*2</f>
        <v>1633.98</v>
      </c>
      <c r="F83" s="67">
        <f>329.18*2</f>
        <v>658.36</v>
      </c>
      <c r="G83" s="69">
        <f>ROUND((E83)*11.7%,2)</f>
        <v>191.18</v>
      </c>
      <c r="H83" s="69">
        <f t="shared" si="52"/>
        <v>2668.9</v>
      </c>
      <c r="I83" s="69">
        <f>ROUND(E83*11.6%,2)</f>
        <v>189.54</v>
      </c>
      <c r="J83" s="69">
        <f t="shared" si="53"/>
        <v>2858.44</v>
      </c>
      <c r="K83" s="69">
        <f t="shared" si="32"/>
        <v>85.75</v>
      </c>
      <c r="L83" s="71">
        <f t="shared" si="33"/>
        <v>2944.19</v>
      </c>
      <c r="M83" s="71">
        <f t="shared" si="34"/>
        <v>588.84</v>
      </c>
      <c r="N83" s="71">
        <f t="shared" si="35"/>
        <v>3533.03</v>
      </c>
      <c r="O83" s="73">
        <f>105+55</f>
        <v>160</v>
      </c>
      <c r="P83" s="75">
        <f t="shared" si="54"/>
        <v>5.52</v>
      </c>
      <c r="Q83" s="123">
        <f>ROUND(441.63*2/O83,2)</f>
        <v>5.52</v>
      </c>
      <c r="R83" s="53"/>
    </row>
    <row r="84" spans="1:18" s="13" customFormat="1" ht="8.1" customHeight="1" x14ac:dyDescent="0.25">
      <c r="A84" s="94"/>
      <c r="B84" s="90"/>
      <c r="C84" s="11" t="s">
        <v>35</v>
      </c>
      <c r="D84" s="94"/>
      <c r="E84" s="94"/>
      <c r="F84" s="68"/>
      <c r="G84" s="70">
        <f t="shared" si="36"/>
        <v>0</v>
      </c>
      <c r="H84" s="70">
        <f t="shared" si="52"/>
        <v>0</v>
      </c>
      <c r="I84" s="70">
        <f t="shared" si="37"/>
        <v>0</v>
      </c>
      <c r="J84" s="70">
        <f t="shared" si="53"/>
        <v>0</v>
      </c>
      <c r="K84" s="70">
        <f t="shared" si="32"/>
        <v>0</v>
      </c>
      <c r="L84" s="72">
        <f t="shared" si="33"/>
        <v>0</v>
      </c>
      <c r="M84" s="72">
        <f t="shared" si="34"/>
        <v>0</v>
      </c>
      <c r="N84" s="72">
        <f t="shared" si="35"/>
        <v>0</v>
      </c>
      <c r="O84" s="74"/>
      <c r="P84" s="76" t="e">
        <f t="shared" si="54"/>
        <v>#DIV/0!</v>
      </c>
      <c r="Q84" s="123" t="e">
        <f t="shared" si="55"/>
        <v>#DIV/0!</v>
      </c>
      <c r="R84" s="53"/>
    </row>
    <row r="85" spans="1:18" s="13" customFormat="1" ht="15.95" customHeight="1" x14ac:dyDescent="0.25">
      <c r="A85" s="62">
        <v>56</v>
      </c>
      <c r="B85" s="8" t="s">
        <v>84</v>
      </c>
      <c r="C85" s="5" t="s">
        <v>27</v>
      </c>
      <c r="D85" s="26">
        <v>92.69</v>
      </c>
      <c r="E85" s="26">
        <v>816.99</v>
      </c>
      <c r="F85" s="26">
        <v>329.18</v>
      </c>
      <c r="G85" s="31">
        <f t="shared" ref="G85:G86" si="56">ROUND((E85)*11.7%,2)</f>
        <v>95.59</v>
      </c>
      <c r="H85" s="31">
        <f t="shared" si="52"/>
        <v>1334.45</v>
      </c>
      <c r="I85" s="31">
        <f t="shared" ref="I85:I86" si="57">ROUND(E85*11.6%,2)</f>
        <v>94.77</v>
      </c>
      <c r="J85" s="31">
        <f t="shared" si="53"/>
        <v>1429.22</v>
      </c>
      <c r="K85" s="31">
        <f t="shared" si="32"/>
        <v>42.88</v>
      </c>
      <c r="L85" s="28">
        <f t="shared" si="33"/>
        <v>1472.1000000000001</v>
      </c>
      <c r="M85" s="28">
        <f t="shared" si="34"/>
        <v>294.42</v>
      </c>
      <c r="N85" s="28">
        <f t="shared" si="35"/>
        <v>1766.5200000000002</v>
      </c>
      <c r="O85" s="29">
        <v>90</v>
      </c>
      <c r="P85" s="30">
        <f t="shared" si="54"/>
        <v>4.91</v>
      </c>
      <c r="Q85" s="40">
        <f t="shared" ref="Q85:Q89" si="58">ROUND(441.63/O85,2)</f>
        <v>4.91</v>
      </c>
      <c r="R85" s="53"/>
    </row>
    <row r="86" spans="1:18" s="13" customFormat="1" ht="15.95" customHeight="1" x14ac:dyDescent="0.25">
      <c r="A86" s="62">
        <v>57</v>
      </c>
      <c r="B86" s="8" t="s">
        <v>85</v>
      </c>
      <c r="C86" s="5" t="s">
        <v>27</v>
      </c>
      <c r="D86" s="26">
        <v>92.69</v>
      </c>
      <c r="E86" s="26">
        <v>816.99</v>
      </c>
      <c r="F86" s="26">
        <v>329.18</v>
      </c>
      <c r="G86" s="31">
        <f t="shared" si="56"/>
        <v>95.59</v>
      </c>
      <c r="H86" s="31">
        <f t="shared" si="52"/>
        <v>1334.45</v>
      </c>
      <c r="I86" s="31">
        <f t="shared" si="57"/>
        <v>94.77</v>
      </c>
      <c r="J86" s="31">
        <f t="shared" si="53"/>
        <v>1429.22</v>
      </c>
      <c r="K86" s="31">
        <f t="shared" si="32"/>
        <v>42.88</v>
      </c>
      <c r="L86" s="28">
        <f t="shared" si="33"/>
        <v>1472.1000000000001</v>
      </c>
      <c r="M86" s="28">
        <f t="shared" si="34"/>
        <v>294.42</v>
      </c>
      <c r="N86" s="28">
        <f t="shared" si="35"/>
        <v>1766.5200000000002</v>
      </c>
      <c r="O86" s="29">
        <v>30</v>
      </c>
      <c r="P86" s="30">
        <f t="shared" si="54"/>
        <v>14.72</v>
      </c>
      <c r="Q86" s="40">
        <f t="shared" si="58"/>
        <v>14.72</v>
      </c>
      <c r="R86" s="53"/>
    </row>
    <row r="87" spans="1:18" s="13" customFormat="1" ht="15.95" customHeight="1" x14ac:dyDescent="0.25">
      <c r="A87" s="62">
        <v>58</v>
      </c>
      <c r="B87" s="8" t="s">
        <v>86</v>
      </c>
      <c r="C87" s="5" t="s">
        <v>25</v>
      </c>
      <c r="D87" s="26">
        <v>92.69</v>
      </c>
      <c r="E87" s="26">
        <v>816.99</v>
      </c>
      <c r="F87" s="26">
        <v>329.18</v>
      </c>
      <c r="G87" s="31">
        <f>ROUND((E87)*11.7%,2)</f>
        <v>95.59</v>
      </c>
      <c r="H87" s="31">
        <f t="shared" si="52"/>
        <v>1334.45</v>
      </c>
      <c r="I87" s="31">
        <f>ROUND(E87*11.6%,2)</f>
        <v>94.77</v>
      </c>
      <c r="J87" s="31">
        <f t="shared" si="53"/>
        <v>1429.22</v>
      </c>
      <c r="K87" s="31">
        <f t="shared" si="32"/>
        <v>42.88</v>
      </c>
      <c r="L87" s="28">
        <f t="shared" si="33"/>
        <v>1472.1000000000001</v>
      </c>
      <c r="M87" s="28">
        <f t="shared" si="34"/>
        <v>294.42</v>
      </c>
      <c r="N87" s="28">
        <f t="shared" si="35"/>
        <v>1766.5200000000002</v>
      </c>
      <c r="O87" s="29">
        <v>28</v>
      </c>
      <c r="P87" s="30">
        <f t="shared" si="54"/>
        <v>15.77</v>
      </c>
      <c r="Q87" s="40">
        <f>ROUND(441.63/O87,2)</f>
        <v>15.77</v>
      </c>
      <c r="R87" s="53"/>
    </row>
    <row r="88" spans="1:18" s="13" customFormat="1" ht="15.95" customHeight="1" x14ac:dyDescent="0.25">
      <c r="A88" s="62">
        <v>59</v>
      </c>
      <c r="B88" s="8" t="s">
        <v>87</v>
      </c>
      <c r="C88" s="5" t="s">
        <v>27</v>
      </c>
      <c r="D88" s="26">
        <v>92.69</v>
      </c>
      <c r="E88" s="26">
        <v>816.99</v>
      </c>
      <c r="F88" s="26">
        <v>329.18</v>
      </c>
      <c r="G88" s="31">
        <f t="shared" ref="G88:G89" si="59">ROUND((E88)*11.7%,2)</f>
        <v>95.59</v>
      </c>
      <c r="H88" s="31">
        <f t="shared" si="52"/>
        <v>1334.45</v>
      </c>
      <c r="I88" s="31">
        <f t="shared" ref="I88:I89" si="60">ROUND(E88*11.6%,2)</f>
        <v>94.77</v>
      </c>
      <c r="J88" s="31">
        <f t="shared" si="53"/>
        <v>1429.22</v>
      </c>
      <c r="K88" s="31">
        <f t="shared" si="32"/>
        <v>42.88</v>
      </c>
      <c r="L88" s="28">
        <f t="shared" si="33"/>
        <v>1472.1000000000001</v>
      </c>
      <c r="M88" s="28">
        <f t="shared" si="34"/>
        <v>294.42</v>
      </c>
      <c r="N88" s="28">
        <f t="shared" si="35"/>
        <v>1766.5200000000002</v>
      </c>
      <c r="O88" s="29">
        <v>79</v>
      </c>
      <c r="P88" s="30">
        <f t="shared" si="54"/>
        <v>5.59</v>
      </c>
      <c r="Q88" s="40">
        <f t="shared" si="58"/>
        <v>5.59</v>
      </c>
      <c r="R88" s="53"/>
    </row>
    <row r="89" spans="1:18" s="13" customFormat="1" ht="15.95" customHeight="1" x14ac:dyDescent="0.25">
      <c r="A89" s="62">
        <v>60</v>
      </c>
      <c r="B89" s="8" t="s">
        <v>88</v>
      </c>
      <c r="C89" s="5" t="s">
        <v>27</v>
      </c>
      <c r="D89" s="26">
        <v>92.69</v>
      </c>
      <c r="E89" s="26">
        <v>816.99</v>
      </c>
      <c r="F89" s="26">
        <v>329.18</v>
      </c>
      <c r="G89" s="31">
        <f t="shared" si="59"/>
        <v>95.59</v>
      </c>
      <c r="H89" s="31">
        <f t="shared" si="52"/>
        <v>1334.45</v>
      </c>
      <c r="I89" s="31">
        <f t="shared" si="60"/>
        <v>94.77</v>
      </c>
      <c r="J89" s="31">
        <f t="shared" si="53"/>
        <v>1429.22</v>
      </c>
      <c r="K89" s="31">
        <f t="shared" si="32"/>
        <v>42.88</v>
      </c>
      <c r="L89" s="28">
        <f t="shared" si="33"/>
        <v>1472.1000000000001</v>
      </c>
      <c r="M89" s="28">
        <f t="shared" si="34"/>
        <v>294.42</v>
      </c>
      <c r="N89" s="28">
        <f t="shared" si="35"/>
        <v>1766.5200000000002</v>
      </c>
      <c r="O89" s="29">
        <v>78</v>
      </c>
      <c r="P89" s="30">
        <f t="shared" si="54"/>
        <v>5.66</v>
      </c>
      <c r="Q89" s="40">
        <f t="shared" si="58"/>
        <v>5.66</v>
      </c>
      <c r="R89" s="53"/>
    </row>
    <row r="90" spans="1:18" s="13" customFormat="1" ht="15.95" customHeight="1" x14ac:dyDescent="0.25">
      <c r="A90" s="62">
        <v>61</v>
      </c>
      <c r="B90" s="8" t="s">
        <v>89</v>
      </c>
      <c r="C90" s="6" t="s">
        <v>35</v>
      </c>
      <c r="D90" s="26">
        <v>92.69</v>
      </c>
      <c r="E90" s="26">
        <v>816.99</v>
      </c>
      <c r="F90" s="26">
        <v>329.18</v>
      </c>
      <c r="G90" s="31">
        <f t="shared" ref="G90:G91" si="61">ROUND((E90)*11.7%,2)</f>
        <v>95.59</v>
      </c>
      <c r="H90" s="31">
        <f t="shared" si="52"/>
        <v>1334.45</v>
      </c>
      <c r="I90" s="31">
        <f t="shared" ref="I90:I91" si="62">ROUND(E90*11.6%,2)</f>
        <v>94.77</v>
      </c>
      <c r="J90" s="31">
        <f t="shared" si="53"/>
        <v>1429.22</v>
      </c>
      <c r="K90" s="31">
        <f t="shared" si="32"/>
        <v>42.88</v>
      </c>
      <c r="L90" s="28">
        <f t="shared" si="33"/>
        <v>1472.1000000000001</v>
      </c>
      <c r="M90" s="28">
        <f t="shared" si="34"/>
        <v>294.42</v>
      </c>
      <c r="N90" s="28">
        <f t="shared" si="35"/>
        <v>1766.5200000000002</v>
      </c>
      <c r="O90" s="29">
        <v>30</v>
      </c>
      <c r="P90" s="30">
        <f t="shared" si="54"/>
        <v>14.72</v>
      </c>
      <c r="Q90" s="40">
        <f t="shared" ref="Q90:Q92" si="63">ROUND(441.63/O90,2)</f>
        <v>14.72</v>
      </c>
      <c r="R90" s="53"/>
    </row>
    <row r="91" spans="1:18" s="13" customFormat="1" ht="15.95" customHeight="1" x14ac:dyDescent="0.25">
      <c r="A91" s="62">
        <v>62</v>
      </c>
      <c r="B91" s="8" t="s">
        <v>90</v>
      </c>
      <c r="C91" s="6" t="s">
        <v>35</v>
      </c>
      <c r="D91" s="26">
        <v>92.69</v>
      </c>
      <c r="E91" s="26">
        <v>816.99</v>
      </c>
      <c r="F91" s="26">
        <v>329.18</v>
      </c>
      <c r="G91" s="31">
        <f t="shared" si="61"/>
        <v>95.59</v>
      </c>
      <c r="H91" s="31">
        <f t="shared" si="52"/>
        <v>1334.45</v>
      </c>
      <c r="I91" s="31">
        <f t="shared" si="62"/>
        <v>94.77</v>
      </c>
      <c r="J91" s="31">
        <f t="shared" si="53"/>
        <v>1429.22</v>
      </c>
      <c r="K91" s="31">
        <f t="shared" si="32"/>
        <v>42.88</v>
      </c>
      <c r="L91" s="28">
        <f t="shared" si="33"/>
        <v>1472.1000000000001</v>
      </c>
      <c r="M91" s="28">
        <f t="shared" si="34"/>
        <v>294.42</v>
      </c>
      <c r="N91" s="28">
        <f t="shared" si="35"/>
        <v>1766.5200000000002</v>
      </c>
      <c r="O91" s="29">
        <v>40</v>
      </c>
      <c r="P91" s="30">
        <f t="shared" si="54"/>
        <v>11.04</v>
      </c>
      <c r="Q91" s="40">
        <f t="shared" si="63"/>
        <v>11.04</v>
      </c>
      <c r="R91" s="53"/>
    </row>
    <row r="92" spans="1:18" s="13" customFormat="1" ht="15.95" customHeight="1" x14ac:dyDescent="0.25">
      <c r="A92" s="62">
        <v>63</v>
      </c>
      <c r="B92" s="8" t="s">
        <v>91</v>
      </c>
      <c r="C92" s="5" t="s">
        <v>63</v>
      </c>
      <c r="D92" s="26">
        <v>92.69</v>
      </c>
      <c r="E92" s="26">
        <v>816.99</v>
      </c>
      <c r="F92" s="26">
        <v>329.18</v>
      </c>
      <c r="G92" s="31">
        <f>ROUND((E92)*11.7%,2)</f>
        <v>95.59</v>
      </c>
      <c r="H92" s="31">
        <f t="shared" si="52"/>
        <v>1334.45</v>
      </c>
      <c r="I92" s="31">
        <f>ROUND(E92*11.6%,2)</f>
        <v>94.77</v>
      </c>
      <c r="J92" s="31">
        <f t="shared" si="53"/>
        <v>1429.22</v>
      </c>
      <c r="K92" s="31">
        <f t="shared" si="32"/>
        <v>42.88</v>
      </c>
      <c r="L92" s="28">
        <f t="shared" si="33"/>
        <v>1472.1000000000001</v>
      </c>
      <c r="M92" s="28">
        <f t="shared" si="34"/>
        <v>294.42</v>
      </c>
      <c r="N92" s="28">
        <f t="shared" si="35"/>
        <v>1766.5200000000002</v>
      </c>
      <c r="O92" s="29">
        <v>38</v>
      </c>
      <c r="P92" s="30">
        <f t="shared" si="54"/>
        <v>11.62</v>
      </c>
      <c r="Q92" s="40">
        <f t="shared" si="63"/>
        <v>11.62</v>
      </c>
      <c r="R92" s="53"/>
    </row>
    <row r="93" spans="1:18" s="13" customFormat="1" ht="15.95" customHeight="1" x14ac:dyDescent="0.25">
      <c r="A93" s="62">
        <v>64</v>
      </c>
      <c r="B93" s="8" t="s">
        <v>92</v>
      </c>
      <c r="C93" s="6" t="s">
        <v>29</v>
      </c>
      <c r="D93" s="26">
        <v>92.69</v>
      </c>
      <c r="E93" s="26">
        <v>816.99</v>
      </c>
      <c r="F93" s="26">
        <v>329.18</v>
      </c>
      <c r="G93" s="31">
        <f t="shared" ref="G93:G96" si="64">ROUND((E93)*11.7%,2)</f>
        <v>95.59</v>
      </c>
      <c r="H93" s="31">
        <f t="shared" si="52"/>
        <v>1334.45</v>
      </c>
      <c r="I93" s="31">
        <f t="shared" ref="I93:I96" si="65">ROUND(E93*11.6%,2)</f>
        <v>94.77</v>
      </c>
      <c r="J93" s="31">
        <f t="shared" si="53"/>
        <v>1429.22</v>
      </c>
      <c r="K93" s="31">
        <f t="shared" si="32"/>
        <v>42.88</v>
      </c>
      <c r="L93" s="28">
        <f t="shared" si="33"/>
        <v>1472.1000000000001</v>
      </c>
      <c r="M93" s="28">
        <f t="shared" si="34"/>
        <v>294.42</v>
      </c>
      <c r="N93" s="28">
        <f t="shared" si="35"/>
        <v>1766.5200000000002</v>
      </c>
      <c r="O93" s="29">
        <v>12</v>
      </c>
      <c r="P93" s="30">
        <f t="shared" si="54"/>
        <v>36.799999999999997</v>
      </c>
      <c r="Q93" s="40">
        <f t="shared" ref="Q93:Q96" si="66">ROUND(441.63/O93,2)</f>
        <v>36.799999999999997</v>
      </c>
      <c r="R93" s="53"/>
    </row>
    <row r="94" spans="1:18" s="13" customFormat="1" ht="15.95" customHeight="1" x14ac:dyDescent="0.25">
      <c r="A94" s="62">
        <v>65</v>
      </c>
      <c r="B94" s="8" t="s">
        <v>93</v>
      </c>
      <c r="C94" s="5" t="s">
        <v>25</v>
      </c>
      <c r="D94" s="26">
        <v>92.69</v>
      </c>
      <c r="E94" s="26">
        <v>816.99</v>
      </c>
      <c r="F94" s="26">
        <v>329.18</v>
      </c>
      <c r="G94" s="31">
        <f t="shared" si="64"/>
        <v>95.59</v>
      </c>
      <c r="H94" s="31">
        <f t="shared" si="52"/>
        <v>1334.45</v>
      </c>
      <c r="I94" s="31">
        <f t="shared" si="65"/>
        <v>94.77</v>
      </c>
      <c r="J94" s="31">
        <f t="shared" si="53"/>
        <v>1429.22</v>
      </c>
      <c r="K94" s="31">
        <f t="shared" si="32"/>
        <v>42.88</v>
      </c>
      <c r="L94" s="28">
        <f t="shared" si="33"/>
        <v>1472.1000000000001</v>
      </c>
      <c r="M94" s="28">
        <f t="shared" si="34"/>
        <v>294.42</v>
      </c>
      <c r="N94" s="28">
        <f t="shared" si="35"/>
        <v>1766.5200000000002</v>
      </c>
      <c r="O94" s="29">
        <v>38</v>
      </c>
      <c r="P94" s="30">
        <f t="shared" si="54"/>
        <v>11.62</v>
      </c>
      <c r="Q94" s="40">
        <f t="shared" si="66"/>
        <v>11.62</v>
      </c>
      <c r="R94" s="53"/>
    </row>
    <row r="95" spans="1:18" s="13" customFormat="1" ht="15.95" customHeight="1" x14ac:dyDescent="0.25">
      <c r="A95" s="62">
        <v>66</v>
      </c>
      <c r="B95" s="8" t="s">
        <v>94</v>
      </c>
      <c r="C95" s="5" t="s">
        <v>27</v>
      </c>
      <c r="D95" s="26">
        <v>92.69</v>
      </c>
      <c r="E95" s="26">
        <v>816.99</v>
      </c>
      <c r="F95" s="26">
        <v>329.18</v>
      </c>
      <c r="G95" s="31">
        <f t="shared" si="64"/>
        <v>95.59</v>
      </c>
      <c r="H95" s="31">
        <f t="shared" si="52"/>
        <v>1334.45</v>
      </c>
      <c r="I95" s="31">
        <f t="shared" si="65"/>
        <v>94.77</v>
      </c>
      <c r="J95" s="31">
        <f t="shared" si="53"/>
        <v>1429.22</v>
      </c>
      <c r="K95" s="31">
        <f t="shared" si="32"/>
        <v>42.88</v>
      </c>
      <c r="L95" s="28">
        <f t="shared" si="33"/>
        <v>1472.1000000000001</v>
      </c>
      <c r="M95" s="28">
        <f t="shared" si="34"/>
        <v>294.42</v>
      </c>
      <c r="N95" s="28">
        <f t="shared" si="35"/>
        <v>1766.5200000000002</v>
      </c>
      <c r="O95" s="29">
        <v>52</v>
      </c>
      <c r="P95" s="30">
        <f t="shared" si="54"/>
        <v>8.49</v>
      </c>
      <c r="Q95" s="40">
        <f t="shared" si="66"/>
        <v>8.49</v>
      </c>
      <c r="R95" s="53"/>
    </row>
    <row r="96" spans="1:18" s="13" customFormat="1" ht="15.95" customHeight="1" x14ac:dyDescent="0.25">
      <c r="A96" s="62">
        <v>67</v>
      </c>
      <c r="B96" s="8" t="s">
        <v>95</v>
      </c>
      <c r="C96" s="5" t="s">
        <v>63</v>
      </c>
      <c r="D96" s="26">
        <v>92.69</v>
      </c>
      <c r="E96" s="26">
        <v>816.99</v>
      </c>
      <c r="F96" s="26">
        <v>329.18</v>
      </c>
      <c r="G96" s="31">
        <f t="shared" si="64"/>
        <v>95.59</v>
      </c>
      <c r="H96" s="31">
        <f t="shared" si="52"/>
        <v>1334.45</v>
      </c>
      <c r="I96" s="31">
        <f t="shared" si="65"/>
        <v>94.77</v>
      </c>
      <c r="J96" s="31">
        <f t="shared" si="53"/>
        <v>1429.22</v>
      </c>
      <c r="K96" s="31">
        <f t="shared" si="32"/>
        <v>42.88</v>
      </c>
      <c r="L96" s="28">
        <f t="shared" si="33"/>
        <v>1472.1000000000001</v>
      </c>
      <c r="M96" s="28">
        <f t="shared" si="34"/>
        <v>294.42</v>
      </c>
      <c r="N96" s="28">
        <f t="shared" si="35"/>
        <v>1766.5200000000002</v>
      </c>
      <c r="O96" s="29">
        <v>44</v>
      </c>
      <c r="P96" s="30">
        <f t="shared" si="54"/>
        <v>10.039999999999999</v>
      </c>
      <c r="Q96" s="40">
        <f t="shared" si="66"/>
        <v>10.039999999999999</v>
      </c>
      <c r="R96" s="53"/>
    </row>
    <row r="97" spans="1:18" s="13" customFormat="1" ht="15.95" customHeight="1" x14ac:dyDescent="0.25">
      <c r="A97" s="62">
        <v>68</v>
      </c>
      <c r="B97" s="8" t="s">
        <v>96</v>
      </c>
      <c r="C97" s="6" t="s">
        <v>35</v>
      </c>
      <c r="D97" s="26">
        <v>92.69</v>
      </c>
      <c r="E97" s="26">
        <v>816.99</v>
      </c>
      <c r="F97" s="26">
        <v>329.18</v>
      </c>
      <c r="G97" s="31">
        <f>ROUND((E97)*11.7%,2)</f>
        <v>95.59</v>
      </c>
      <c r="H97" s="31">
        <f t="shared" si="52"/>
        <v>1334.45</v>
      </c>
      <c r="I97" s="31">
        <f>ROUND(E97*11.6%,2)</f>
        <v>94.77</v>
      </c>
      <c r="J97" s="31">
        <f t="shared" si="53"/>
        <v>1429.22</v>
      </c>
      <c r="K97" s="31">
        <f t="shared" si="32"/>
        <v>42.88</v>
      </c>
      <c r="L97" s="28">
        <f t="shared" si="33"/>
        <v>1472.1000000000001</v>
      </c>
      <c r="M97" s="28">
        <f t="shared" si="34"/>
        <v>294.42</v>
      </c>
      <c r="N97" s="28">
        <f t="shared" si="35"/>
        <v>1766.5200000000002</v>
      </c>
      <c r="O97" s="29">
        <v>38</v>
      </c>
      <c r="P97" s="30">
        <f t="shared" si="54"/>
        <v>11.62</v>
      </c>
      <c r="Q97" s="40">
        <f>ROUND(441.63/O97,2)</f>
        <v>11.62</v>
      </c>
      <c r="R97" s="53"/>
    </row>
    <row r="98" spans="1:18" s="13" customFormat="1" ht="15.95" customHeight="1" x14ac:dyDescent="0.25">
      <c r="A98" s="62">
        <v>69</v>
      </c>
      <c r="B98" s="8" t="s">
        <v>97</v>
      </c>
      <c r="C98" s="5" t="s">
        <v>63</v>
      </c>
      <c r="D98" s="26">
        <v>92.69</v>
      </c>
      <c r="E98" s="26">
        <v>816.99</v>
      </c>
      <c r="F98" s="26">
        <v>329.18</v>
      </c>
      <c r="G98" s="31">
        <f>ROUND((E98)*11.7%,2)</f>
        <v>95.59</v>
      </c>
      <c r="H98" s="31">
        <f t="shared" si="52"/>
        <v>1334.45</v>
      </c>
      <c r="I98" s="31">
        <f>ROUND(E98*11.6%,2)</f>
        <v>94.77</v>
      </c>
      <c r="J98" s="31">
        <f t="shared" si="53"/>
        <v>1429.22</v>
      </c>
      <c r="K98" s="31">
        <f t="shared" si="32"/>
        <v>42.88</v>
      </c>
      <c r="L98" s="28">
        <f t="shared" si="33"/>
        <v>1472.1000000000001</v>
      </c>
      <c r="M98" s="28">
        <f t="shared" si="34"/>
        <v>294.42</v>
      </c>
      <c r="N98" s="28">
        <f t="shared" si="35"/>
        <v>1766.5200000000002</v>
      </c>
      <c r="O98" s="29">
        <v>45</v>
      </c>
      <c r="P98" s="30">
        <f t="shared" si="54"/>
        <v>9.81</v>
      </c>
      <c r="Q98" s="40">
        <f t="shared" ref="Q98" si="67">ROUND(441.63/O98,2)</f>
        <v>9.81</v>
      </c>
      <c r="R98" s="53"/>
    </row>
    <row r="99" spans="1:18" s="13" customFormat="1" ht="3.95" customHeight="1" x14ac:dyDescent="0.25">
      <c r="A99" s="93">
        <v>70</v>
      </c>
      <c r="B99" s="89" t="s">
        <v>316</v>
      </c>
      <c r="C99" s="6" t="s">
        <v>35</v>
      </c>
      <c r="D99" s="67">
        <f>92.69*2+92.69+91.69</f>
        <v>369.76</v>
      </c>
      <c r="E99" s="67">
        <f>816.99*2+838.3+833.42</f>
        <v>3305.7</v>
      </c>
      <c r="F99" s="67">
        <f>329.18*2+333.87+400</f>
        <v>1392.23</v>
      </c>
      <c r="G99" s="69">
        <f>ROUND((E99)*11.7%,2)</f>
        <v>386.77</v>
      </c>
      <c r="H99" s="69">
        <f t="shared" si="52"/>
        <v>5454.4600000000009</v>
      </c>
      <c r="I99" s="69">
        <f>ROUND(E99*11.6%,2)</f>
        <v>383.46</v>
      </c>
      <c r="J99" s="69">
        <f t="shared" si="53"/>
        <v>5837.920000000001</v>
      </c>
      <c r="K99" s="69">
        <f t="shared" si="32"/>
        <v>175.14</v>
      </c>
      <c r="L99" s="71">
        <f t="shared" si="33"/>
        <v>6013.0600000000013</v>
      </c>
      <c r="M99" s="71">
        <f t="shared" si="34"/>
        <v>1202.6099999999999</v>
      </c>
      <c r="N99" s="71">
        <f t="shared" si="35"/>
        <v>7215.670000000001</v>
      </c>
      <c r="O99" s="81">
        <f>36+36+34</f>
        <v>106</v>
      </c>
      <c r="P99" s="75">
        <f t="shared" si="54"/>
        <v>17.02</v>
      </c>
      <c r="Q99" s="123">
        <f>ROUND((441.63*2+451.2+469.47)/O99,2)</f>
        <v>17.02</v>
      </c>
      <c r="R99" s="53"/>
    </row>
    <row r="100" spans="1:18" s="13" customFormat="1" ht="3.95" customHeight="1" x14ac:dyDescent="0.25">
      <c r="A100" s="95"/>
      <c r="B100" s="92"/>
      <c r="C100" s="46" t="s">
        <v>98</v>
      </c>
      <c r="D100" s="91"/>
      <c r="E100" s="91"/>
      <c r="F100" s="91"/>
      <c r="G100" s="84">
        <f t="shared" ref="G100:G106" si="68">ROUND((D100+E100+F100)*11.7%,2)</f>
        <v>0</v>
      </c>
      <c r="H100" s="84">
        <f t="shared" si="52"/>
        <v>0</v>
      </c>
      <c r="I100" s="84">
        <f t="shared" ref="I100:I128" si="69">ROUND(H100*11.6%,2)</f>
        <v>0</v>
      </c>
      <c r="J100" s="84">
        <f t="shared" si="53"/>
        <v>0</v>
      </c>
      <c r="K100" s="84">
        <f t="shared" ref="K100:K163" si="70">ROUND(J100*3%,2)</f>
        <v>0</v>
      </c>
      <c r="L100" s="85">
        <f t="shared" ref="L100:L110" si="71">J100+K100</f>
        <v>0</v>
      </c>
      <c r="M100" s="85">
        <f t="shared" ref="M100:M163" si="72">ROUND(L100*20%,2)</f>
        <v>0</v>
      </c>
      <c r="N100" s="85">
        <f t="shared" ref="N100:N110" si="73">L100+M100</f>
        <v>0</v>
      </c>
      <c r="O100" s="83"/>
      <c r="P100" s="80" t="e">
        <f t="shared" si="54"/>
        <v>#DIV/0!</v>
      </c>
      <c r="Q100" s="123" t="e">
        <f t="shared" si="55"/>
        <v>#DIV/0!</v>
      </c>
    </row>
    <row r="101" spans="1:18" s="13" customFormat="1" ht="3.95" customHeight="1" x14ac:dyDescent="0.25">
      <c r="A101" s="95"/>
      <c r="B101" s="92"/>
      <c r="C101" s="7" t="s">
        <v>35</v>
      </c>
      <c r="D101" s="91"/>
      <c r="E101" s="91"/>
      <c r="F101" s="91"/>
      <c r="G101" s="84">
        <f t="shared" si="68"/>
        <v>0</v>
      </c>
      <c r="H101" s="84">
        <f t="shared" si="52"/>
        <v>0</v>
      </c>
      <c r="I101" s="84">
        <f t="shared" si="69"/>
        <v>0</v>
      </c>
      <c r="J101" s="84">
        <f t="shared" si="53"/>
        <v>0</v>
      </c>
      <c r="K101" s="84">
        <f t="shared" si="70"/>
        <v>0</v>
      </c>
      <c r="L101" s="85">
        <f t="shared" si="71"/>
        <v>0</v>
      </c>
      <c r="M101" s="85">
        <f t="shared" si="72"/>
        <v>0</v>
      </c>
      <c r="N101" s="85">
        <f t="shared" si="73"/>
        <v>0</v>
      </c>
      <c r="O101" s="83"/>
      <c r="P101" s="80" t="e">
        <f t="shared" si="54"/>
        <v>#DIV/0!</v>
      </c>
      <c r="Q101" s="123" t="e">
        <f t="shared" si="55"/>
        <v>#DIV/0!</v>
      </c>
    </row>
    <row r="102" spans="1:18" s="13" customFormat="1" ht="3.95" customHeight="1" x14ac:dyDescent="0.25">
      <c r="A102" s="94"/>
      <c r="B102" s="90"/>
      <c r="C102" s="7" t="s">
        <v>78</v>
      </c>
      <c r="D102" s="68"/>
      <c r="E102" s="68"/>
      <c r="F102" s="68"/>
      <c r="G102" s="70">
        <f t="shared" si="68"/>
        <v>0</v>
      </c>
      <c r="H102" s="70">
        <f t="shared" si="52"/>
        <v>0</v>
      </c>
      <c r="I102" s="70">
        <f t="shared" si="69"/>
        <v>0</v>
      </c>
      <c r="J102" s="70">
        <f t="shared" si="53"/>
        <v>0</v>
      </c>
      <c r="K102" s="70">
        <f t="shared" si="70"/>
        <v>0</v>
      </c>
      <c r="L102" s="72">
        <f t="shared" si="71"/>
        <v>0</v>
      </c>
      <c r="M102" s="72">
        <f t="shared" si="72"/>
        <v>0</v>
      </c>
      <c r="N102" s="72">
        <f t="shared" si="73"/>
        <v>0</v>
      </c>
      <c r="O102" s="82"/>
      <c r="P102" s="76" t="e">
        <f t="shared" si="54"/>
        <v>#DIV/0!</v>
      </c>
      <c r="Q102" s="123" t="e">
        <f t="shared" si="55"/>
        <v>#DIV/0!</v>
      </c>
    </row>
    <row r="103" spans="1:18" s="13" customFormat="1" ht="15.95" customHeight="1" x14ac:dyDescent="0.25">
      <c r="A103" s="62">
        <v>71</v>
      </c>
      <c r="B103" s="8" t="s">
        <v>99</v>
      </c>
      <c r="C103" s="6" t="s">
        <v>35</v>
      </c>
      <c r="D103" s="26">
        <v>92.69</v>
      </c>
      <c r="E103" s="26">
        <v>816.99</v>
      </c>
      <c r="F103" s="26">
        <v>329.18</v>
      </c>
      <c r="G103" s="31">
        <f>ROUND((E103)*11.7%,2)</f>
        <v>95.59</v>
      </c>
      <c r="H103" s="31">
        <f t="shared" si="52"/>
        <v>1334.45</v>
      </c>
      <c r="I103" s="31">
        <f>ROUND(E103*11.6%,2)</f>
        <v>94.77</v>
      </c>
      <c r="J103" s="31">
        <f t="shared" si="53"/>
        <v>1429.22</v>
      </c>
      <c r="K103" s="31">
        <f t="shared" si="70"/>
        <v>42.88</v>
      </c>
      <c r="L103" s="28">
        <f t="shared" si="71"/>
        <v>1472.1000000000001</v>
      </c>
      <c r="M103" s="28">
        <f t="shared" si="72"/>
        <v>294.42</v>
      </c>
      <c r="N103" s="28">
        <f t="shared" si="73"/>
        <v>1766.5200000000002</v>
      </c>
      <c r="O103" s="29">
        <v>40</v>
      </c>
      <c r="P103" s="30">
        <f t="shared" si="54"/>
        <v>11.04</v>
      </c>
      <c r="Q103" s="40">
        <f>ROUND(441.63/O103,2)</f>
        <v>11.04</v>
      </c>
    </row>
    <row r="104" spans="1:18" s="13" customFormat="1" ht="5.45" customHeight="1" x14ac:dyDescent="0.25">
      <c r="A104" s="93">
        <v>72</v>
      </c>
      <c r="B104" s="89" t="s">
        <v>100</v>
      </c>
      <c r="C104" s="6" t="s">
        <v>26</v>
      </c>
      <c r="D104" s="93">
        <f>92.69*3</f>
        <v>278.07</v>
      </c>
      <c r="E104" s="93">
        <f>816.99*3</f>
        <v>2450.9700000000003</v>
      </c>
      <c r="F104" s="93">
        <f>329.18*3</f>
        <v>987.54</v>
      </c>
      <c r="G104" s="69">
        <f>ROUND((E104)*11.7%,2)</f>
        <v>286.76</v>
      </c>
      <c r="H104" s="69">
        <f t="shared" si="52"/>
        <v>4003.34</v>
      </c>
      <c r="I104" s="69">
        <f>ROUND(E104*11.6%,2)</f>
        <v>284.31</v>
      </c>
      <c r="J104" s="69">
        <f t="shared" si="53"/>
        <v>4287.6500000000005</v>
      </c>
      <c r="K104" s="69">
        <f t="shared" si="70"/>
        <v>128.63</v>
      </c>
      <c r="L104" s="71">
        <f t="shared" si="71"/>
        <v>4416.2800000000007</v>
      </c>
      <c r="M104" s="71">
        <f t="shared" si="72"/>
        <v>883.26</v>
      </c>
      <c r="N104" s="71">
        <f t="shared" si="73"/>
        <v>5299.5400000000009</v>
      </c>
      <c r="O104" s="73">
        <f>107+54+72</f>
        <v>233</v>
      </c>
      <c r="P104" s="75">
        <f t="shared" si="54"/>
        <v>5.69</v>
      </c>
      <c r="Q104" s="123">
        <f>ROUND(441.63*3/O104,2)</f>
        <v>5.69</v>
      </c>
    </row>
    <row r="105" spans="1:18" s="13" customFormat="1" ht="5.45" customHeight="1" x14ac:dyDescent="0.25">
      <c r="A105" s="95"/>
      <c r="B105" s="92"/>
      <c r="C105" s="7" t="s">
        <v>27</v>
      </c>
      <c r="D105" s="95"/>
      <c r="E105" s="95"/>
      <c r="F105" s="95"/>
      <c r="G105" s="84">
        <f t="shared" si="68"/>
        <v>0</v>
      </c>
      <c r="H105" s="84">
        <f t="shared" si="52"/>
        <v>0</v>
      </c>
      <c r="I105" s="84">
        <f t="shared" si="69"/>
        <v>0</v>
      </c>
      <c r="J105" s="84">
        <f t="shared" si="53"/>
        <v>0</v>
      </c>
      <c r="K105" s="84">
        <f t="shared" si="70"/>
        <v>0</v>
      </c>
      <c r="L105" s="85">
        <f t="shared" si="71"/>
        <v>0</v>
      </c>
      <c r="M105" s="85">
        <f t="shared" si="72"/>
        <v>0</v>
      </c>
      <c r="N105" s="85">
        <f t="shared" si="73"/>
        <v>0</v>
      </c>
      <c r="O105" s="79"/>
      <c r="P105" s="80" t="e">
        <f t="shared" si="54"/>
        <v>#DIV/0!</v>
      </c>
      <c r="Q105" s="123" t="e">
        <f t="shared" si="55"/>
        <v>#DIV/0!</v>
      </c>
    </row>
    <row r="106" spans="1:18" s="13" customFormat="1" ht="5.45" customHeight="1" x14ac:dyDescent="0.25">
      <c r="A106" s="94"/>
      <c r="B106" s="90"/>
      <c r="C106" s="11" t="s">
        <v>63</v>
      </c>
      <c r="D106" s="94"/>
      <c r="E106" s="94"/>
      <c r="F106" s="94"/>
      <c r="G106" s="70">
        <f t="shared" si="68"/>
        <v>0</v>
      </c>
      <c r="H106" s="70">
        <f t="shared" si="52"/>
        <v>0</v>
      </c>
      <c r="I106" s="70">
        <f t="shared" si="69"/>
        <v>0</v>
      </c>
      <c r="J106" s="70">
        <f t="shared" si="53"/>
        <v>0</v>
      </c>
      <c r="K106" s="70">
        <f t="shared" si="70"/>
        <v>0</v>
      </c>
      <c r="L106" s="72">
        <f t="shared" si="71"/>
        <v>0</v>
      </c>
      <c r="M106" s="72">
        <f t="shared" si="72"/>
        <v>0</v>
      </c>
      <c r="N106" s="72">
        <f t="shared" si="73"/>
        <v>0</v>
      </c>
      <c r="O106" s="74"/>
      <c r="P106" s="76" t="e">
        <f t="shared" si="54"/>
        <v>#DIV/0!</v>
      </c>
      <c r="Q106" s="123" t="e">
        <f t="shared" si="55"/>
        <v>#DIV/0!</v>
      </c>
    </row>
    <row r="107" spans="1:18" s="13" customFormat="1" ht="15.95" customHeight="1" x14ac:dyDescent="0.25">
      <c r="A107" s="62">
        <v>73</v>
      </c>
      <c r="B107" s="8" t="s">
        <v>101</v>
      </c>
      <c r="C107" s="5" t="s">
        <v>63</v>
      </c>
      <c r="D107" s="26">
        <v>92.69</v>
      </c>
      <c r="E107" s="26">
        <v>816.99</v>
      </c>
      <c r="F107" s="26">
        <v>329.18</v>
      </c>
      <c r="G107" s="31">
        <f t="shared" ref="G107:G115" si="74">ROUND((E107)*11.7%,2)</f>
        <v>95.59</v>
      </c>
      <c r="H107" s="31">
        <f t="shared" si="52"/>
        <v>1334.45</v>
      </c>
      <c r="I107" s="31">
        <f t="shared" ref="I107:I115" si="75">ROUND(E107*11.6%,2)</f>
        <v>94.77</v>
      </c>
      <c r="J107" s="31">
        <f t="shared" si="53"/>
        <v>1429.22</v>
      </c>
      <c r="K107" s="31">
        <f t="shared" si="70"/>
        <v>42.88</v>
      </c>
      <c r="L107" s="28">
        <f t="shared" si="71"/>
        <v>1472.1000000000001</v>
      </c>
      <c r="M107" s="28">
        <f t="shared" si="72"/>
        <v>294.42</v>
      </c>
      <c r="N107" s="28">
        <f t="shared" si="73"/>
        <v>1766.5200000000002</v>
      </c>
      <c r="O107" s="29">
        <v>71</v>
      </c>
      <c r="P107" s="30">
        <f t="shared" si="54"/>
        <v>6.22</v>
      </c>
      <c r="Q107" s="40">
        <f>ROUND(441.63/O107,2)</f>
        <v>6.22</v>
      </c>
    </row>
    <row r="108" spans="1:18" s="13" customFormat="1" ht="15.95" customHeight="1" x14ac:dyDescent="0.25">
      <c r="A108" s="62">
        <v>74</v>
      </c>
      <c r="B108" s="8" t="s">
        <v>102</v>
      </c>
      <c r="C108" s="5" t="s">
        <v>23</v>
      </c>
      <c r="D108" s="9">
        <v>92.69</v>
      </c>
      <c r="E108" s="10">
        <v>838.3</v>
      </c>
      <c r="F108" s="9">
        <v>333.87</v>
      </c>
      <c r="G108" s="31">
        <f t="shared" si="74"/>
        <v>98.08</v>
      </c>
      <c r="H108" s="31">
        <f t="shared" si="52"/>
        <v>1362.94</v>
      </c>
      <c r="I108" s="31">
        <f t="shared" si="75"/>
        <v>97.24</v>
      </c>
      <c r="J108" s="31">
        <f t="shared" si="53"/>
        <v>1460.18</v>
      </c>
      <c r="K108" s="31">
        <f t="shared" si="70"/>
        <v>43.81</v>
      </c>
      <c r="L108" s="28">
        <f t="shared" si="71"/>
        <v>1503.99</v>
      </c>
      <c r="M108" s="28">
        <f t="shared" si="72"/>
        <v>300.8</v>
      </c>
      <c r="N108" s="28">
        <f t="shared" si="73"/>
        <v>1804.79</v>
      </c>
      <c r="O108" s="29">
        <v>108</v>
      </c>
      <c r="P108" s="30">
        <f t="shared" si="54"/>
        <v>4.18</v>
      </c>
      <c r="Q108" s="40">
        <f>ROUND(451.2/O108,2)</f>
        <v>4.18</v>
      </c>
    </row>
    <row r="109" spans="1:18" s="13" customFormat="1" ht="15.95" customHeight="1" x14ac:dyDescent="0.25">
      <c r="A109" s="62">
        <v>75</v>
      </c>
      <c r="B109" s="8" t="s">
        <v>103</v>
      </c>
      <c r="C109" s="5" t="s">
        <v>23</v>
      </c>
      <c r="D109" s="9">
        <v>92.69</v>
      </c>
      <c r="E109" s="10">
        <v>838.3</v>
      </c>
      <c r="F109" s="9">
        <v>333.87</v>
      </c>
      <c r="G109" s="31">
        <f t="shared" si="74"/>
        <v>98.08</v>
      </c>
      <c r="H109" s="31">
        <f t="shared" si="52"/>
        <v>1362.94</v>
      </c>
      <c r="I109" s="31">
        <f t="shared" si="75"/>
        <v>97.24</v>
      </c>
      <c r="J109" s="31">
        <f t="shared" si="53"/>
        <v>1460.18</v>
      </c>
      <c r="K109" s="31">
        <f t="shared" si="70"/>
        <v>43.81</v>
      </c>
      <c r="L109" s="28">
        <f t="shared" si="71"/>
        <v>1503.99</v>
      </c>
      <c r="M109" s="28">
        <f t="shared" si="72"/>
        <v>300.8</v>
      </c>
      <c r="N109" s="28">
        <f t="shared" si="73"/>
        <v>1804.79</v>
      </c>
      <c r="O109" s="29">
        <v>100</v>
      </c>
      <c r="P109" s="30">
        <f t="shared" si="54"/>
        <v>4.51</v>
      </c>
      <c r="Q109" s="40">
        <f>ROUND(451.2/O109,2)</f>
        <v>4.51</v>
      </c>
    </row>
    <row r="110" spans="1:18" s="13" customFormat="1" ht="15.95" customHeight="1" x14ac:dyDescent="0.25">
      <c r="A110" s="62">
        <v>76</v>
      </c>
      <c r="B110" s="8" t="s">
        <v>104</v>
      </c>
      <c r="C110" s="47" t="s">
        <v>105</v>
      </c>
      <c r="D110" s="9">
        <v>91.69</v>
      </c>
      <c r="E110" s="9">
        <v>833.42</v>
      </c>
      <c r="F110" s="10">
        <v>400</v>
      </c>
      <c r="G110" s="31">
        <f t="shared" si="74"/>
        <v>97.51</v>
      </c>
      <c r="H110" s="31">
        <f t="shared" si="52"/>
        <v>1422.62</v>
      </c>
      <c r="I110" s="31">
        <f t="shared" si="75"/>
        <v>96.68</v>
      </c>
      <c r="J110" s="31">
        <f t="shared" si="53"/>
        <v>1519.3</v>
      </c>
      <c r="K110" s="31">
        <f t="shared" si="70"/>
        <v>45.58</v>
      </c>
      <c r="L110" s="28">
        <f t="shared" si="71"/>
        <v>1564.8799999999999</v>
      </c>
      <c r="M110" s="28">
        <f t="shared" si="72"/>
        <v>312.98</v>
      </c>
      <c r="N110" s="28">
        <f t="shared" si="73"/>
        <v>1877.86</v>
      </c>
      <c r="O110" s="29">
        <v>80</v>
      </c>
      <c r="P110" s="30">
        <f t="shared" si="54"/>
        <v>5.87</v>
      </c>
      <c r="Q110" s="40">
        <f>ROUND(469.47/O110,2)</f>
        <v>5.87</v>
      </c>
    </row>
    <row r="111" spans="1:18" s="13" customFormat="1" ht="15.95" customHeight="1" x14ac:dyDescent="0.25">
      <c r="A111" s="62">
        <v>77</v>
      </c>
      <c r="B111" s="8" t="s">
        <v>106</v>
      </c>
      <c r="C111" s="47" t="s">
        <v>107</v>
      </c>
      <c r="D111" s="9">
        <v>91.69</v>
      </c>
      <c r="E111" s="9">
        <v>833.42</v>
      </c>
      <c r="F111" s="10">
        <v>400</v>
      </c>
      <c r="G111" s="31">
        <f t="shared" si="74"/>
        <v>97.51</v>
      </c>
      <c r="H111" s="31">
        <f t="shared" ref="H111:H174" si="76">D111+E111+F111+G111</f>
        <v>1422.62</v>
      </c>
      <c r="I111" s="31">
        <f t="shared" si="75"/>
        <v>96.68</v>
      </c>
      <c r="J111" s="31">
        <f t="shared" ref="J111:J174" si="77">H111+I111</f>
        <v>1519.3</v>
      </c>
      <c r="K111" s="31">
        <f t="shared" si="70"/>
        <v>45.58</v>
      </c>
      <c r="L111" s="28">
        <f t="shared" ref="L111:L174" si="78">J111+K111</f>
        <v>1564.8799999999999</v>
      </c>
      <c r="M111" s="28">
        <f t="shared" si="72"/>
        <v>312.98</v>
      </c>
      <c r="N111" s="28">
        <f t="shared" ref="N111:N174" si="79">L111+M111</f>
        <v>1877.86</v>
      </c>
      <c r="O111" s="29">
        <v>28</v>
      </c>
      <c r="P111" s="30">
        <f t="shared" si="54"/>
        <v>16.77</v>
      </c>
      <c r="Q111" s="40">
        <f>ROUND(469.47/O111,2)</f>
        <v>16.77</v>
      </c>
    </row>
    <row r="112" spans="1:18" s="13" customFormat="1" ht="15.95" customHeight="1" x14ac:dyDescent="0.25">
      <c r="A112" s="62">
        <v>78</v>
      </c>
      <c r="B112" s="8" t="s">
        <v>108</v>
      </c>
      <c r="C112" s="5" t="s">
        <v>27</v>
      </c>
      <c r="D112" s="26">
        <v>92.69</v>
      </c>
      <c r="E112" s="26">
        <v>816.99</v>
      </c>
      <c r="F112" s="26">
        <v>329.18</v>
      </c>
      <c r="G112" s="31">
        <f t="shared" si="74"/>
        <v>95.59</v>
      </c>
      <c r="H112" s="31">
        <f t="shared" si="76"/>
        <v>1334.45</v>
      </c>
      <c r="I112" s="31">
        <f t="shared" si="75"/>
        <v>94.77</v>
      </c>
      <c r="J112" s="31">
        <f t="shared" si="77"/>
        <v>1429.22</v>
      </c>
      <c r="K112" s="31">
        <f t="shared" si="70"/>
        <v>42.88</v>
      </c>
      <c r="L112" s="28">
        <f t="shared" si="78"/>
        <v>1472.1000000000001</v>
      </c>
      <c r="M112" s="28">
        <f t="shared" si="72"/>
        <v>294.42</v>
      </c>
      <c r="N112" s="28">
        <f t="shared" si="79"/>
        <v>1766.5200000000002</v>
      </c>
      <c r="O112" s="29">
        <v>43</v>
      </c>
      <c r="P112" s="30">
        <f t="shared" si="54"/>
        <v>10.27</v>
      </c>
      <c r="Q112" s="40">
        <f>ROUND(441.63/O112,2)</f>
        <v>10.27</v>
      </c>
    </row>
    <row r="113" spans="1:17" s="13" customFormat="1" ht="15.95" customHeight="1" x14ac:dyDescent="0.25">
      <c r="A113" s="62">
        <v>79</v>
      </c>
      <c r="B113" s="8" t="s">
        <v>109</v>
      </c>
      <c r="C113" s="6" t="s">
        <v>29</v>
      </c>
      <c r="D113" s="26">
        <v>92.69</v>
      </c>
      <c r="E113" s="26">
        <v>816.99</v>
      </c>
      <c r="F113" s="26">
        <v>329.18</v>
      </c>
      <c r="G113" s="31">
        <f t="shared" si="74"/>
        <v>95.59</v>
      </c>
      <c r="H113" s="31">
        <f t="shared" si="76"/>
        <v>1334.45</v>
      </c>
      <c r="I113" s="31">
        <f t="shared" si="75"/>
        <v>94.77</v>
      </c>
      <c r="J113" s="31">
        <f t="shared" si="77"/>
        <v>1429.22</v>
      </c>
      <c r="K113" s="31">
        <f t="shared" si="70"/>
        <v>42.88</v>
      </c>
      <c r="L113" s="28">
        <f t="shared" si="78"/>
        <v>1472.1000000000001</v>
      </c>
      <c r="M113" s="28">
        <f t="shared" si="72"/>
        <v>294.42</v>
      </c>
      <c r="N113" s="28">
        <f t="shared" si="79"/>
        <v>1766.5200000000002</v>
      </c>
      <c r="O113" s="29">
        <v>10</v>
      </c>
      <c r="P113" s="30">
        <f t="shared" si="54"/>
        <v>44.16</v>
      </c>
      <c r="Q113" s="40">
        <f>ROUND(441.63/O113,2)</f>
        <v>44.16</v>
      </c>
    </row>
    <row r="114" spans="1:17" s="13" customFormat="1" ht="15.95" customHeight="1" x14ac:dyDescent="0.25">
      <c r="A114" s="62">
        <v>80</v>
      </c>
      <c r="B114" s="8" t="s">
        <v>110</v>
      </c>
      <c r="C114" s="5" t="s">
        <v>31</v>
      </c>
      <c r="D114" s="26">
        <v>92.69</v>
      </c>
      <c r="E114" s="26">
        <v>816.99</v>
      </c>
      <c r="F114" s="26">
        <v>329.18</v>
      </c>
      <c r="G114" s="31">
        <f t="shared" si="74"/>
        <v>95.59</v>
      </c>
      <c r="H114" s="31">
        <f t="shared" si="76"/>
        <v>1334.45</v>
      </c>
      <c r="I114" s="31">
        <f t="shared" si="75"/>
        <v>94.77</v>
      </c>
      <c r="J114" s="31">
        <f t="shared" si="77"/>
        <v>1429.22</v>
      </c>
      <c r="K114" s="31">
        <f t="shared" si="70"/>
        <v>42.88</v>
      </c>
      <c r="L114" s="28">
        <f t="shared" si="78"/>
        <v>1472.1000000000001</v>
      </c>
      <c r="M114" s="28">
        <f t="shared" si="72"/>
        <v>294.42</v>
      </c>
      <c r="N114" s="28">
        <f t="shared" si="79"/>
        <v>1766.5200000000002</v>
      </c>
      <c r="O114" s="29">
        <v>16</v>
      </c>
      <c r="P114" s="30">
        <f t="shared" si="54"/>
        <v>27.6</v>
      </c>
      <c r="Q114" s="40">
        <f>ROUND(441.63/O114,2)</f>
        <v>27.6</v>
      </c>
    </row>
    <row r="115" spans="1:17" s="13" customFormat="1" ht="15.95" customHeight="1" x14ac:dyDescent="0.25">
      <c r="A115" s="62">
        <v>81</v>
      </c>
      <c r="B115" s="8" t="s">
        <v>111</v>
      </c>
      <c r="C115" s="47" t="s">
        <v>112</v>
      </c>
      <c r="D115" s="9">
        <v>91.69</v>
      </c>
      <c r="E115" s="9">
        <v>833.42</v>
      </c>
      <c r="F115" s="10">
        <v>400</v>
      </c>
      <c r="G115" s="31">
        <f t="shared" si="74"/>
        <v>97.51</v>
      </c>
      <c r="H115" s="31">
        <f t="shared" si="76"/>
        <v>1422.62</v>
      </c>
      <c r="I115" s="31">
        <f t="shared" si="75"/>
        <v>96.68</v>
      </c>
      <c r="J115" s="31">
        <f t="shared" si="77"/>
        <v>1519.3</v>
      </c>
      <c r="K115" s="31">
        <f t="shared" si="70"/>
        <v>45.58</v>
      </c>
      <c r="L115" s="28">
        <f t="shared" si="78"/>
        <v>1564.8799999999999</v>
      </c>
      <c r="M115" s="28">
        <f t="shared" si="72"/>
        <v>312.98</v>
      </c>
      <c r="N115" s="28">
        <f t="shared" si="79"/>
        <v>1877.86</v>
      </c>
      <c r="O115" s="29">
        <v>44</v>
      </c>
      <c r="P115" s="30">
        <f t="shared" si="54"/>
        <v>10.67</v>
      </c>
      <c r="Q115" s="40">
        <f>ROUND(469.47/O115,2)</f>
        <v>10.67</v>
      </c>
    </row>
    <row r="116" spans="1:17" s="13" customFormat="1" ht="15.95" customHeight="1" x14ac:dyDescent="0.25">
      <c r="A116" s="62">
        <v>82</v>
      </c>
      <c r="B116" s="8" t="s">
        <v>113</v>
      </c>
      <c r="C116" s="5" t="s">
        <v>25</v>
      </c>
      <c r="D116" s="26">
        <v>92.69</v>
      </c>
      <c r="E116" s="26">
        <v>816.99</v>
      </c>
      <c r="F116" s="26">
        <v>329.18</v>
      </c>
      <c r="G116" s="31">
        <f t="shared" ref="G116:G117" si="80">ROUND((E116)*11.7%,2)</f>
        <v>95.59</v>
      </c>
      <c r="H116" s="31">
        <f t="shared" si="76"/>
        <v>1334.45</v>
      </c>
      <c r="I116" s="31">
        <f t="shared" ref="I116:I117" si="81">ROUND(E116*11.6%,2)</f>
        <v>94.77</v>
      </c>
      <c r="J116" s="31">
        <f t="shared" si="77"/>
        <v>1429.22</v>
      </c>
      <c r="K116" s="31">
        <f t="shared" si="70"/>
        <v>42.88</v>
      </c>
      <c r="L116" s="28">
        <f t="shared" si="78"/>
        <v>1472.1000000000001</v>
      </c>
      <c r="M116" s="28">
        <f t="shared" si="72"/>
        <v>294.42</v>
      </c>
      <c r="N116" s="28">
        <f t="shared" si="79"/>
        <v>1766.5200000000002</v>
      </c>
      <c r="O116" s="29">
        <v>78</v>
      </c>
      <c r="P116" s="30">
        <f t="shared" si="54"/>
        <v>5.66</v>
      </c>
      <c r="Q116" s="40">
        <f t="shared" ref="Q116:Q117" si="82">ROUND(441.63/O116,2)</f>
        <v>5.66</v>
      </c>
    </row>
    <row r="117" spans="1:17" s="13" customFormat="1" ht="15.95" customHeight="1" x14ac:dyDescent="0.25">
      <c r="A117" s="62">
        <v>83</v>
      </c>
      <c r="B117" s="8" t="s">
        <v>114</v>
      </c>
      <c r="C117" s="5" t="s">
        <v>25</v>
      </c>
      <c r="D117" s="26">
        <v>92.69</v>
      </c>
      <c r="E117" s="26">
        <v>816.99</v>
      </c>
      <c r="F117" s="26">
        <v>329.18</v>
      </c>
      <c r="G117" s="31">
        <f t="shared" si="80"/>
        <v>95.59</v>
      </c>
      <c r="H117" s="31">
        <f t="shared" si="76"/>
        <v>1334.45</v>
      </c>
      <c r="I117" s="31">
        <f t="shared" si="81"/>
        <v>94.77</v>
      </c>
      <c r="J117" s="31">
        <f t="shared" si="77"/>
        <v>1429.22</v>
      </c>
      <c r="K117" s="31">
        <f t="shared" si="70"/>
        <v>42.88</v>
      </c>
      <c r="L117" s="28">
        <f t="shared" si="78"/>
        <v>1472.1000000000001</v>
      </c>
      <c r="M117" s="28">
        <f t="shared" si="72"/>
        <v>294.42</v>
      </c>
      <c r="N117" s="28">
        <f t="shared" si="79"/>
        <v>1766.5200000000002</v>
      </c>
      <c r="O117" s="29">
        <v>80</v>
      </c>
      <c r="P117" s="30">
        <f t="shared" si="54"/>
        <v>5.52</v>
      </c>
      <c r="Q117" s="40">
        <f t="shared" si="82"/>
        <v>5.52</v>
      </c>
    </row>
    <row r="118" spans="1:17" s="13" customFormat="1" ht="15.95" customHeight="1" x14ac:dyDescent="0.25">
      <c r="A118" s="62">
        <v>84</v>
      </c>
      <c r="B118" s="8" t="s">
        <v>115</v>
      </c>
      <c r="C118" s="5" t="s">
        <v>23</v>
      </c>
      <c r="D118" s="9">
        <v>92.69</v>
      </c>
      <c r="E118" s="10">
        <v>838.3</v>
      </c>
      <c r="F118" s="9">
        <v>333.87</v>
      </c>
      <c r="G118" s="31">
        <f>ROUND((E118)*11.7%,2)</f>
        <v>98.08</v>
      </c>
      <c r="H118" s="31">
        <f t="shared" si="76"/>
        <v>1362.94</v>
      </c>
      <c r="I118" s="31">
        <f>ROUND(E118*11.6%,2)</f>
        <v>97.24</v>
      </c>
      <c r="J118" s="31">
        <f t="shared" si="77"/>
        <v>1460.18</v>
      </c>
      <c r="K118" s="31">
        <f t="shared" si="70"/>
        <v>43.81</v>
      </c>
      <c r="L118" s="28">
        <f t="shared" si="78"/>
        <v>1503.99</v>
      </c>
      <c r="M118" s="28">
        <f t="shared" si="72"/>
        <v>300.8</v>
      </c>
      <c r="N118" s="28">
        <f t="shared" si="79"/>
        <v>1804.79</v>
      </c>
      <c r="O118" s="29">
        <v>120</v>
      </c>
      <c r="P118" s="30">
        <f t="shared" si="54"/>
        <v>3.76</v>
      </c>
      <c r="Q118" s="40">
        <f>ROUND(451.2/O118,2)</f>
        <v>3.76</v>
      </c>
    </row>
    <row r="119" spans="1:17" s="13" customFormat="1" ht="15.95" customHeight="1" x14ac:dyDescent="0.25">
      <c r="A119" s="62">
        <v>85</v>
      </c>
      <c r="B119" s="8" t="s">
        <v>116</v>
      </c>
      <c r="C119" s="7" t="s">
        <v>27</v>
      </c>
      <c r="D119" s="26">
        <v>92.69</v>
      </c>
      <c r="E119" s="26">
        <v>816.99</v>
      </c>
      <c r="F119" s="26">
        <v>329.18</v>
      </c>
      <c r="G119" s="31">
        <f>ROUND((E119)*11.7%,2)</f>
        <v>95.59</v>
      </c>
      <c r="H119" s="31">
        <f t="shared" si="76"/>
        <v>1334.45</v>
      </c>
      <c r="I119" s="31">
        <f>ROUND(E119*11.6%,2)</f>
        <v>94.77</v>
      </c>
      <c r="J119" s="31">
        <f t="shared" si="77"/>
        <v>1429.22</v>
      </c>
      <c r="K119" s="31">
        <f t="shared" si="70"/>
        <v>42.88</v>
      </c>
      <c r="L119" s="28">
        <f t="shared" si="78"/>
        <v>1472.1000000000001</v>
      </c>
      <c r="M119" s="28">
        <f t="shared" si="72"/>
        <v>294.42</v>
      </c>
      <c r="N119" s="28">
        <f t="shared" si="79"/>
        <v>1766.5200000000002</v>
      </c>
      <c r="O119" s="29">
        <v>47</v>
      </c>
      <c r="P119" s="30">
        <f t="shared" si="54"/>
        <v>9.4</v>
      </c>
      <c r="Q119" s="40">
        <f>ROUND(441.63/O119,2)</f>
        <v>9.4</v>
      </c>
    </row>
    <row r="120" spans="1:17" s="13" customFormat="1" ht="15.95" customHeight="1" x14ac:dyDescent="0.25">
      <c r="A120" s="62">
        <v>86</v>
      </c>
      <c r="B120" s="8" t="s">
        <v>117</v>
      </c>
      <c r="C120" s="5" t="s">
        <v>46</v>
      </c>
      <c r="D120" s="26">
        <v>92.69</v>
      </c>
      <c r="E120" s="26">
        <v>816.99</v>
      </c>
      <c r="F120" s="26">
        <v>329.18</v>
      </c>
      <c r="G120" s="31">
        <f>ROUND((E120)*11.7%,2)</f>
        <v>95.59</v>
      </c>
      <c r="H120" s="31">
        <f t="shared" si="76"/>
        <v>1334.45</v>
      </c>
      <c r="I120" s="31">
        <f>ROUND(E120*11.6%,2)</f>
        <v>94.77</v>
      </c>
      <c r="J120" s="31">
        <f t="shared" si="77"/>
        <v>1429.22</v>
      </c>
      <c r="K120" s="31">
        <f t="shared" si="70"/>
        <v>42.88</v>
      </c>
      <c r="L120" s="28">
        <f t="shared" si="78"/>
        <v>1472.1000000000001</v>
      </c>
      <c r="M120" s="28">
        <f t="shared" si="72"/>
        <v>294.42</v>
      </c>
      <c r="N120" s="28">
        <f t="shared" si="79"/>
        <v>1766.5200000000002</v>
      </c>
      <c r="O120" s="29">
        <v>59</v>
      </c>
      <c r="P120" s="30">
        <f t="shared" si="54"/>
        <v>7.49</v>
      </c>
      <c r="Q120" s="40">
        <f>ROUND(441.63/O120,2)</f>
        <v>7.49</v>
      </c>
    </row>
    <row r="121" spans="1:17" s="13" customFormat="1" ht="8.1" customHeight="1" x14ac:dyDescent="0.25">
      <c r="A121" s="93">
        <v>87</v>
      </c>
      <c r="B121" s="89" t="s">
        <v>118</v>
      </c>
      <c r="C121" s="6" t="s">
        <v>77</v>
      </c>
      <c r="D121" s="93">
        <f>92.69*2</f>
        <v>185.38</v>
      </c>
      <c r="E121" s="93">
        <f>816.99*2</f>
        <v>1633.98</v>
      </c>
      <c r="F121" s="93">
        <f>329.18*2</f>
        <v>658.36</v>
      </c>
      <c r="G121" s="69">
        <f>ROUND((E121)*11.7%,2)</f>
        <v>191.18</v>
      </c>
      <c r="H121" s="69">
        <f t="shared" si="76"/>
        <v>2668.9</v>
      </c>
      <c r="I121" s="69">
        <f>ROUND(E121*11.6%,2)</f>
        <v>189.54</v>
      </c>
      <c r="J121" s="69">
        <f t="shared" si="77"/>
        <v>2858.44</v>
      </c>
      <c r="K121" s="69">
        <f t="shared" si="70"/>
        <v>85.75</v>
      </c>
      <c r="L121" s="69">
        <f t="shared" si="78"/>
        <v>2944.19</v>
      </c>
      <c r="M121" s="71">
        <f t="shared" si="72"/>
        <v>588.84</v>
      </c>
      <c r="N121" s="69">
        <f t="shared" si="79"/>
        <v>3533.03</v>
      </c>
      <c r="O121" s="73">
        <f>48+50</f>
        <v>98</v>
      </c>
      <c r="P121" s="101">
        <f t="shared" si="54"/>
        <v>9.01</v>
      </c>
      <c r="Q121" s="123">
        <f>ROUND(441.63*2/O121,2)</f>
        <v>9.01</v>
      </c>
    </row>
    <row r="122" spans="1:17" s="13" customFormat="1" ht="8.1" customHeight="1" x14ac:dyDescent="0.25">
      <c r="A122" s="94"/>
      <c r="B122" s="90"/>
      <c r="C122" s="11" t="s">
        <v>25</v>
      </c>
      <c r="D122" s="94"/>
      <c r="E122" s="94"/>
      <c r="F122" s="94"/>
      <c r="G122" s="70">
        <f t="shared" ref="G122:G167" si="83">ROUND((D122+E122+F122)*11.7%,2)</f>
        <v>0</v>
      </c>
      <c r="H122" s="70">
        <f t="shared" si="76"/>
        <v>0</v>
      </c>
      <c r="I122" s="70">
        <f t="shared" si="69"/>
        <v>0</v>
      </c>
      <c r="J122" s="70">
        <f t="shared" si="77"/>
        <v>0</v>
      </c>
      <c r="K122" s="70">
        <f t="shared" si="70"/>
        <v>0</v>
      </c>
      <c r="L122" s="70">
        <f t="shared" si="78"/>
        <v>0</v>
      </c>
      <c r="M122" s="72">
        <f t="shared" si="72"/>
        <v>0</v>
      </c>
      <c r="N122" s="70">
        <f t="shared" si="79"/>
        <v>0</v>
      </c>
      <c r="O122" s="74"/>
      <c r="P122" s="102" t="e">
        <f t="shared" si="54"/>
        <v>#DIV/0!</v>
      </c>
      <c r="Q122" s="123" t="e">
        <f t="shared" si="55"/>
        <v>#DIV/0!</v>
      </c>
    </row>
    <row r="123" spans="1:17" s="13" customFormat="1" ht="15.95" customHeight="1" x14ac:dyDescent="0.25">
      <c r="A123" s="62">
        <v>88</v>
      </c>
      <c r="B123" s="8" t="s">
        <v>119</v>
      </c>
      <c r="C123" s="5" t="s">
        <v>25</v>
      </c>
      <c r="D123" s="26">
        <v>92.69</v>
      </c>
      <c r="E123" s="26">
        <v>816.99</v>
      </c>
      <c r="F123" s="26">
        <v>329.18</v>
      </c>
      <c r="G123" s="31">
        <f>ROUND((E123)*11.7%,2)</f>
        <v>95.59</v>
      </c>
      <c r="H123" s="31">
        <f t="shared" si="76"/>
        <v>1334.45</v>
      </c>
      <c r="I123" s="31">
        <f>ROUND(E123*11.6%,2)</f>
        <v>94.77</v>
      </c>
      <c r="J123" s="31">
        <f t="shared" si="77"/>
        <v>1429.22</v>
      </c>
      <c r="K123" s="31">
        <f t="shared" si="70"/>
        <v>42.88</v>
      </c>
      <c r="L123" s="28">
        <f t="shared" si="78"/>
        <v>1472.1000000000001</v>
      </c>
      <c r="M123" s="28">
        <f t="shared" si="72"/>
        <v>294.42</v>
      </c>
      <c r="N123" s="28">
        <f t="shared" si="79"/>
        <v>1766.5200000000002</v>
      </c>
      <c r="O123" s="29">
        <v>35</v>
      </c>
      <c r="P123" s="30">
        <f t="shared" si="54"/>
        <v>12.62</v>
      </c>
      <c r="Q123" s="40">
        <f>ROUND(441.63/O123,2)</f>
        <v>12.62</v>
      </c>
    </row>
    <row r="124" spans="1:17" s="13" customFormat="1" ht="15.95" customHeight="1" x14ac:dyDescent="0.25">
      <c r="A124" s="62">
        <v>89</v>
      </c>
      <c r="B124" s="8" t="s">
        <v>120</v>
      </c>
      <c r="C124" s="5" t="s">
        <v>23</v>
      </c>
      <c r="D124" s="9">
        <v>92.69</v>
      </c>
      <c r="E124" s="10">
        <v>838.3</v>
      </c>
      <c r="F124" s="9">
        <v>333.87</v>
      </c>
      <c r="G124" s="31">
        <f>ROUND((E124)*11.7%,2)</f>
        <v>98.08</v>
      </c>
      <c r="H124" s="31">
        <f t="shared" si="76"/>
        <v>1362.94</v>
      </c>
      <c r="I124" s="31">
        <f>ROUND(E124*11.6%,2)</f>
        <v>97.24</v>
      </c>
      <c r="J124" s="31">
        <f t="shared" si="77"/>
        <v>1460.18</v>
      </c>
      <c r="K124" s="31">
        <f t="shared" si="70"/>
        <v>43.81</v>
      </c>
      <c r="L124" s="28">
        <f t="shared" si="78"/>
        <v>1503.99</v>
      </c>
      <c r="M124" s="28">
        <f t="shared" si="72"/>
        <v>300.8</v>
      </c>
      <c r="N124" s="28">
        <f t="shared" si="79"/>
        <v>1804.79</v>
      </c>
      <c r="O124" s="29">
        <v>132</v>
      </c>
      <c r="P124" s="30">
        <f t="shared" si="54"/>
        <v>3.42</v>
      </c>
      <c r="Q124" s="40">
        <f>ROUND(451.2/O124,2)</f>
        <v>3.42</v>
      </c>
    </row>
    <row r="125" spans="1:17" s="13" customFormat="1" ht="15.95" customHeight="1" x14ac:dyDescent="0.25">
      <c r="A125" s="62">
        <v>90</v>
      </c>
      <c r="B125" s="8" t="s">
        <v>121</v>
      </c>
      <c r="C125" s="5" t="s">
        <v>63</v>
      </c>
      <c r="D125" s="26">
        <v>92.69</v>
      </c>
      <c r="E125" s="26">
        <v>816.99</v>
      </c>
      <c r="F125" s="26">
        <v>329.18</v>
      </c>
      <c r="G125" s="31">
        <f>ROUND((E125)*11.7%,2)</f>
        <v>95.59</v>
      </c>
      <c r="H125" s="31">
        <f t="shared" si="76"/>
        <v>1334.45</v>
      </c>
      <c r="I125" s="31">
        <f>ROUND(E125*11.6%,2)</f>
        <v>94.77</v>
      </c>
      <c r="J125" s="31">
        <f t="shared" si="77"/>
        <v>1429.22</v>
      </c>
      <c r="K125" s="31">
        <f t="shared" si="70"/>
        <v>42.88</v>
      </c>
      <c r="L125" s="28">
        <f t="shared" si="78"/>
        <v>1472.1000000000001</v>
      </c>
      <c r="M125" s="28">
        <f t="shared" si="72"/>
        <v>294.42</v>
      </c>
      <c r="N125" s="28">
        <f t="shared" si="79"/>
        <v>1766.5200000000002</v>
      </c>
      <c r="O125" s="29">
        <v>72</v>
      </c>
      <c r="P125" s="30">
        <f t="shared" si="54"/>
        <v>6.13</v>
      </c>
      <c r="Q125" s="40">
        <f>ROUND(441.63/O125,2)</f>
        <v>6.13</v>
      </c>
    </row>
    <row r="126" spans="1:17" s="13" customFormat="1" ht="15.95" customHeight="1" x14ac:dyDescent="0.25">
      <c r="A126" s="62">
        <v>91</v>
      </c>
      <c r="B126" s="8" t="s">
        <v>122</v>
      </c>
      <c r="C126" s="5" t="s">
        <v>23</v>
      </c>
      <c r="D126" s="9">
        <v>92.69</v>
      </c>
      <c r="E126" s="10">
        <v>838.3</v>
      </c>
      <c r="F126" s="9">
        <v>333.87</v>
      </c>
      <c r="G126" s="31">
        <f>ROUND((E126)*11.7%,2)</f>
        <v>98.08</v>
      </c>
      <c r="H126" s="31">
        <f t="shared" si="76"/>
        <v>1362.94</v>
      </c>
      <c r="I126" s="31">
        <f>ROUND(E126*11.6%,2)</f>
        <v>97.24</v>
      </c>
      <c r="J126" s="31">
        <f t="shared" si="77"/>
        <v>1460.18</v>
      </c>
      <c r="K126" s="31">
        <f t="shared" si="70"/>
        <v>43.81</v>
      </c>
      <c r="L126" s="28">
        <f t="shared" si="78"/>
        <v>1503.99</v>
      </c>
      <c r="M126" s="28">
        <f t="shared" si="72"/>
        <v>300.8</v>
      </c>
      <c r="N126" s="28">
        <f t="shared" si="79"/>
        <v>1804.79</v>
      </c>
      <c r="O126" s="29">
        <v>100</v>
      </c>
      <c r="P126" s="30">
        <f t="shared" si="54"/>
        <v>4.51</v>
      </c>
      <c r="Q126" s="40">
        <f>ROUND(451.2/O126,2)</f>
        <v>4.51</v>
      </c>
    </row>
    <row r="127" spans="1:17" s="13" customFormat="1" ht="8.1" customHeight="1" x14ac:dyDescent="0.25">
      <c r="A127" s="93">
        <v>92</v>
      </c>
      <c r="B127" s="89" t="s">
        <v>123</v>
      </c>
      <c r="C127" s="6" t="s">
        <v>124</v>
      </c>
      <c r="D127" s="67">
        <f>92.69*2</f>
        <v>185.38</v>
      </c>
      <c r="E127" s="67">
        <f>816.99*2</f>
        <v>1633.98</v>
      </c>
      <c r="F127" s="67">
        <f>329.18*2</f>
        <v>658.36</v>
      </c>
      <c r="G127" s="69">
        <f>ROUND((E127)*11.7%,2)</f>
        <v>191.18</v>
      </c>
      <c r="H127" s="69">
        <f t="shared" si="76"/>
        <v>2668.9</v>
      </c>
      <c r="I127" s="69">
        <f>ROUND(E127*11.6%,2)</f>
        <v>189.54</v>
      </c>
      <c r="J127" s="69">
        <f t="shared" si="77"/>
        <v>2858.44</v>
      </c>
      <c r="K127" s="69">
        <f t="shared" si="70"/>
        <v>85.75</v>
      </c>
      <c r="L127" s="71">
        <f t="shared" si="78"/>
        <v>2944.19</v>
      </c>
      <c r="M127" s="71">
        <f t="shared" si="72"/>
        <v>588.84</v>
      </c>
      <c r="N127" s="69">
        <f t="shared" si="79"/>
        <v>3533.03</v>
      </c>
      <c r="O127" s="73">
        <f>60+56</f>
        <v>116</v>
      </c>
      <c r="P127" s="101">
        <f t="shared" si="54"/>
        <v>7.61</v>
      </c>
      <c r="Q127" s="123">
        <f>ROUND(441.63*2/O127,2)</f>
        <v>7.61</v>
      </c>
    </row>
    <row r="128" spans="1:17" s="13" customFormat="1" ht="8.1" customHeight="1" x14ac:dyDescent="0.25">
      <c r="A128" s="94"/>
      <c r="B128" s="90"/>
      <c r="C128" s="43" t="s">
        <v>124</v>
      </c>
      <c r="D128" s="68"/>
      <c r="E128" s="68"/>
      <c r="F128" s="68"/>
      <c r="G128" s="70">
        <f t="shared" si="83"/>
        <v>0</v>
      </c>
      <c r="H128" s="70">
        <f t="shared" si="76"/>
        <v>0</v>
      </c>
      <c r="I128" s="70">
        <f t="shared" si="69"/>
        <v>0</v>
      </c>
      <c r="J128" s="70">
        <f t="shared" si="77"/>
        <v>0</v>
      </c>
      <c r="K128" s="70">
        <f t="shared" si="70"/>
        <v>0</v>
      </c>
      <c r="L128" s="72">
        <f t="shared" si="78"/>
        <v>0</v>
      </c>
      <c r="M128" s="72">
        <f t="shared" si="72"/>
        <v>0</v>
      </c>
      <c r="N128" s="70">
        <f t="shared" si="79"/>
        <v>0</v>
      </c>
      <c r="O128" s="74"/>
      <c r="P128" s="102" t="e">
        <f t="shared" si="54"/>
        <v>#DIV/0!</v>
      </c>
      <c r="Q128" s="123" t="e">
        <f t="shared" si="55"/>
        <v>#DIV/0!</v>
      </c>
    </row>
    <row r="129" spans="1:17" s="13" customFormat="1" ht="15.95" customHeight="1" x14ac:dyDescent="0.25">
      <c r="A129" s="62">
        <v>93</v>
      </c>
      <c r="B129" s="8" t="s">
        <v>125</v>
      </c>
      <c r="C129" s="50" t="s">
        <v>27</v>
      </c>
      <c r="D129" s="26">
        <v>92.69</v>
      </c>
      <c r="E129" s="26">
        <v>816.99</v>
      </c>
      <c r="F129" s="26">
        <v>329.18</v>
      </c>
      <c r="G129" s="31">
        <f t="shared" ref="G129:G135" si="84">ROUND((E129)*11.7%,2)</f>
        <v>95.59</v>
      </c>
      <c r="H129" s="31">
        <f t="shared" si="76"/>
        <v>1334.45</v>
      </c>
      <c r="I129" s="31">
        <f t="shared" ref="I129:I135" si="85">ROUND(E129*11.6%,2)</f>
        <v>94.77</v>
      </c>
      <c r="J129" s="31">
        <f t="shared" si="77"/>
        <v>1429.22</v>
      </c>
      <c r="K129" s="31">
        <f t="shared" si="70"/>
        <v>42.88</v>
      </c>
      <c r="L129" s="28">
        <f t="shared" si="78"/>
        <v>1472.1000000000001</v>
      </c>
      <c r="M129" s="28">
        <f t="shared" si="72"/>
        <v>294.42</v>
      </c>
      <c r="N129" s="28">
        <f t="shared" si="79"/>
        <v>1766.5200000000002</v>
      </c>
      <c r="O129" s="29">
        <v>73</v>
      </c>
      <c r="P129" s="30">
        <f t="shared" si="54"/>
        <v>6.05</v>
      </c>
      <c r="Q129" s="40">
        <f t="shared" ref="Q129:Q135" si="86">ROUND(441.63/O129,2)</f>
        <v>6.05</v>
      </c>
    </row>
    <row r="130" spans="1:17" s="13" customFormat="1" ht="15.95" customHeight="1" x14ac:dyDescent="0.25">
      <c r="A130" s="62">
        <v>94</v>
      </c>
      <c r="B130" s="51" t="s">
        <v>799</v>
      </c>
      <c r="C130" s="5" t="s">
        <v>25</v>
      </c>
      <c r="D130" s="26">
        <v>92.69</v>
      </c>
      <c r="E130" s="26">
        <v>816.99</v>
      </c>
      <c r="F130" s="26">
        <v>329.18</v>
      </c>
      <c r="G130" s="31">
        <f t="shared" si="84"/>
        <v>95.59</v>
      </c>
      <c r="H130" s="31">
        <f t="shared" si="76"/>
        <v>1334.45</v>
      </c>
      <c r="I130" s="31">
        <f t="shared" si="85"/>
        <v>94.77</v>
      </c>
      <c r="J130" s="31">
        <f t="shared" si="77"/>
        <v>1429.22</v>
      </c>
      <c r="K130" s="31">
        <f t="shared" si="70"/>
        <v>42.88</v>
      </c>
      <c r="L130" s="28">
        <f t="shared" si="78"/>
        <v>1472.1000000000001</v>
      </c>
      <c r="M130" s="28">
        <f t="shared" si="72"/>
        <v>294.42</v>
      </c>
      <c r="N130" s="28">
        <f t="shared" si="79"/>
        <v>1766.5200000000002</v>
      </c>
      <c r="O130" s="29">
        <v>33</v>
      </c>
      <c r="P130" s="30">
        <f t="shared" si="54"/>
        <v>13.38</v>
      </c>
      <c r="Q130" s="40">
        <f t="shared" si="86"/>
        <v>13.38</v>
      </c>
    </row>
    <row r="131" spans="1:17" s="13" customFormat="1" ht="15.95" customHeight="1" x14ac:dyDescent="0.25">
      <c r="A131" s="62">
        <v>95</v>
      </c>
      <c r="B131" s="33" t="s">
        <v>126</v>
      </c>
      <c r="C131" s="7" t="s">
        <v>27</v>
      </c>
      <c r="D131" s="26">
        <v>92.69</v>
      </c>
      <c r="E131" s="26">
        <v>816.99</v>
      </c>
      <c r="F131" s="26">
        <v>329.18</v>
      </c>
      <c r="G131" s="31">
        <f t="shared" si="84"/>
        <v>95.59</v>
      </c>
      <c r="H131" s="31">
        <f t="shared" si="76"/>
        <v>1334.45</v>
      </c>
      <c r="I131" s="31">
        <f t="shared" si="85"/>
        <v>94.77</v>
      </c>
      <c r="J131" s="31">
        <f t="shared" si="77"/>
        <v>1429.22</v>
      </c>
      <c r="K131" s="31">
        <f t="shared" si="70"/>
        <v>42.88</v>
      </c>
      <c r="L131" s="28">
        <f t="shared" si="78"/>
        <v>1472.1000000000001</v>
      </c>
      <c r="M131" s="28">
        <f t="shared" si="72"/>
        <v>294.42</v>
      </c>
      <c r="N131" s="28">
        <f t="shared" si="79"/>
        <v>1766.5200000000002</v>
      </c>
      <c r="O131" s="29">
        <v>45</v>
      </c>
      <c r="P131" s="30">
        <f t="shared" si="54"/>
        <v>9.81</v>
      </c>
      <c r="Q131" s="40">
        <f t="shared" si="86"/>
        <v>9.81</v>
      </c>
    </row>
    <row r="132" spans="1:17" s="13" customFormat="1" ht="15.95" customHeight="1" x14ac:dyDescent="0.25">
      <c r="A132" s="62">
        <v>96</v>
      </c>
      <c r="B132" s="51" t="s">
        <v>127</v>
      </c>
      <c r="C132" s="5" t="s">
        <v>30</v>
      </c>
      <c r="D132" s="26">
        <v>92.69</v>
      </c>
      <c r="E132" s="26">
        <v>816.99</v>
      </c>
      <c r="F132" s="26">
        <v>329.18</v>
      </c>
      <c r="G132" s="31">
        <f t="shared" si="84"/>
        <v>95.59</v>
      </c>
      <c r="H132" s="31">
        <f t="shared" si="76"/>
        <v>1334.45</v>
      </c>
      <c r="I132" s="31">
        <f t="shared" si="85"/>
        <v>94.77</v>
      </c>
      <c r="J132" s="31">
        <f t="shared" si="77"/>
        <v>1429.22</v>
      </c>
      <c r="K132" s="31">
        <f t="shared" si="70"/>
        <v>42.88</v>
      </c>
      <c r="L132" s="28">
        <f t="shared" si="78"/>
        <v>1472.1000000000001</v>
      </c>
      <c r="M132" s="28">
        <f t="shared" si="72"/>
        <v>294.42</v>
      </c>
      <c r="N132" s="28">
        <f t="shared" si="79"/>
        <v>1766.5200000000002</v>
      </c>
      <c r="O132" s="29">
        <v>50</v>
      </c>
      <c r="P132" s="30">
        <f t="shared" si="54"/>
        <v>8.83</v>
      </c>
      <c r="Q132" s="40">
        <f t="shared" si="86"/>
        <v>8.83</v>
      </c>
    </row>
    <row r="133" spans="1:17" s="13" customFormat="1" ht="15.95" customHeight="1" x14ac:dyDescent="0.25">
      <c r="A133" s="62">
        <v>97</v>
      </c>
      <c r="B133" s="51" t="s">
        <v>128</v>
      </c>
      <c r="C133" s="7" t="s">
        <v>27</v>
      </c>
      <c r="D133" s="26">
        <v>92.69</v>
      </c>
      <c r="E133" s="26">
        <v>816.99</v>
      </c>
      <c r="F133" s="26">
        <v>329.18</v>
      </c>
      <c r="G133" s="31">
        <f t="shared" si="84"/>
        <v>95.59</v>
      </c>
      <c r="H133" s="31">
        <f t="shared" si="76"/>
        <v>1334.45</v>
      </c>
      <c r="I133" s="31">
        <f t="shared" si="85"/>
        <v>94.77</v>
      </c>
      <c r="J133" s="31">
        <f t="shared" si="77"/>
        <v>1429.22</v>
      </c>
      <c r="K133" s="31">
        <f t="shared" si="70"/>
        <v>42.88</v>
      </c>
      <c r="L133" s="28">
        <f t="shared" si="78"/>
        <v>1472.1000000000001</v>
      </c>
      <c r="M133" s="28">
        <f t="shared" si="72"/>
        <v>294.42</v>
      </c>
      <c r="N133" s="28">
        <f t="shared" si="79"/>
        <v>1766.5200000000002</v>
      </c>
      <c r="O133" s="29">
        <v>50</v>
      </c>
      <c r="P133" s="30">
        <f t="shared" si="54"/>
        <v>8.83</v>
      </c>
      <c r="Q133" s="40">
        <f t="shared" si="86"/>
        <v>8.83</v>
      </c>
    </row>
    <row r="134" spans="1:17" s="13" customFormat="1" ht="15.95" customHeight="1" x14ac:dyDescent="0.25">
      <c r="A134" s="62">
        <v>98</v>
      </c>
      <c r="B134" s="51" t="s">
        <v>129</v>
      </c>
      <c r="C134" s="5" t="s">
        <v>25</v>
      </c>
      <c r="D134" s="26">
        <v>92.69</v>
      </c>
      <c r="E134" s="26">
        <v>816.99</v>
      </c>
      <c r="F134" s="26">
        <v>329.18</v>
      </c>
      <c r="G134" s="31">
        <f t="shared" si="84"/>
        <v>95.59</v>
      </c>
      <c r="H134" s="31">
        <f t="shared" si="76"/>
        <v>1334.45</v>
      </c>
      <c r="I134" s="31">
        <f t="shared" si="85"/>
        <v>94.77</v>
      </c>
      <c r="J134" s="31">
        <f t="shared" si="77"/>
        <v>1429.22</v>
      </c>
      <c r="K134" s="31">
        <f t="shared" si="70"/>
        <v>42.88</v>
      </c>
      <c r="L134" s="28">
        <f t="shared" si="78"/>
        <v>1472.1000000000001</v>
      </c>
      <c r="M134" s="28">
        <f t="shared" si="72"/>
        <v>294.42</v>
      </c>
      <c r="N134" s="28">
        <f t="shared" si="79"/>
        <v>1766.5200000000002</v>
      </c>
      <c r="O134" s="29">
        <v>75</v>
      </c>
      <c r="P134" s="30">
        <f t="shared" si="54"/>
        <v>5.89</v>
      </c>
      <c r="Q134" s="40">
        <f t="shared" si="86"/>
        <v>5.89</v>
      </c>
    </row>
    <row r="135" spans="1:17" s="13" customFormat="1" ht="15.95" customHeight="1" x14ac:dyDescent="0.25">
      <c r="A135" s="62">
        <v>99</v>
      </c>
      <c r="B135" s="51" t="s">
        <v>130</v>
      </c>
      <c r="C135" s="7" t="s">
        <v>27</v>
      </c>
      <c r="D135" s="26">
        <v>92.69</v>
      </c>
      <c r="E135" s="26">
        <v>816.99</v>
      </c>
      <c r="F135" s="26">
        <v>329.18</v>
      </c>
      <c r="G135" s="31">
        <f t="shared" si="84"/>
        <v>95.59</v>
      </c>
      <c r="H135" s="31">
        <f t="shared" si="76"/>
        <v>1334.45</v>
      </c>
      <c r="I135" s="31">
        <f t="shared" si="85"/>
        <v>94.77</v>
      </c>
      <c r="J135" s="31">
        <f t="shared" si="77"/>
        <v>1429.22</v>
      </c>
      <c r="K135" s="31">
        <f t="shared" si="70"/>
        <v>42.88</v>
      </c>
      <c r="L135" s="28">
        <f t="shared" si="78"/>
        <v>1472.1000000000001</v>
      </c>
      <c r="M135" s="28">
        <f t="shared" si="72"/>
        <v>294.42</v>
      </c>
      <c r="N135" s="28">
        <f t="shared" si="79"/>
        <v>1766.5200000000002</v>
      </c>
      <c r="O135" s="29">
        <v>72</v>
      </c>
      <c r="P135" s="30">
        <f t="shared" si="54"/>
        <v>6.13</v>
      </c>
      <c r="Q135" s="40">
        <f t="shared" si="86"/>
        <v>6.13</v>
      </c>
    </row>
    <row r="136" spans="1:17" s="13" customFormat="1" ht="15.95" customHeight="1" x14ac:dyDescent="0.25">
      <c r="A136" s="62">
        <v>100</v>
      </c>
      <c r="B136" s="51" t="s">
        <v>131</v>
      </c>
      <c r="C136" s="6" t="s">
        <v>77</v>
      </c>
      <c r="D136" s="26">
        <v>92.69</v>
      </c>
      <c r="E136" s="26">
        <v>816.99</v>
      </c>
      <c r="F136" s="26">
        <v>329.18</v>
      </c>
      <c r="G136" s="31">
        <f t="shared" ref="G136:G140" si="87">ROUND((E136)*11.7%,2)</f>
        <v>95.59</v>
      </c>
      <c r="H136" s="31">
        <f t="shared" si="76"/>
        <v>1334.45</v>
      </c>
      <c r="I136" s="31">
        <f t="shared" ref="I136:I140" si="88">ROUND(E136*11.6%,2)</f>
        <v>94.77</v>
      </c>
      <c r="J136" s="31">
        <f t="shared" si="77"/>
        <v>1429.22</v>
      </c>
      <c r="K136" s="31">
        <f t="shared" si="70"/>
        <v>42.88</v>
      </c>
      <c r="L136" s="28">
        <f t="shared" si="78"/>
        <v>1472.1000000000001</v>
      </c>
      <c r="M136" s="28">
        <f t="shared" si="72"/>
        <v>294.42</v>
      </c>
      <c r="N136" s="28">
        <f t="shared" si="79"/>
        <v>1766.5200000000002</v>
      </c>
      <c r="O136" s="29">
        <v>37</v>
      </c>
      <c r="P136" s="30">
        <f t="shared" si="54"/>
        <v>11.94</v>
      </c>
      <c r="Q136" s="40">
        <f t="shared" ref="Q136:Q140" si="89">ROUND(441.63/O136,2)</f>
        <v>11.94</v>
      </c>
    </row>
    <row r="137" spans="1:17" s="13" customFormat="1" ht="15.95" customHeight="1" x14ac:dyDescent="0.25">
      <c r="A137" s="62">
        <v>101</v>
      </c>
      <c r="B137" s="51" t="s">
        <v>132</v>
      </c>
      <c r="C137" s="5" t="s">
        <v>25</v>
      </c>
      <c r="D137" s="26">
        <v>92.69</v>
      </c>
      <c r="E137" s="26">
        <v>816.99</v>
      </c>
      <c r="F137" s="26">
        <v>329.18</v>
      </c>
      <c r="G137" s="31">
        <f t="shared" si="87"/>
        <v>95.59</v>
      </c>
      <c r="H137" s="31">
        <f t="shared" si="76"/>
        <v>1334.45</v>
      </c>
      <c r="I137" s="31">
        <f t="shared" si="88"/>
        <v>94.77</v>
      </c>
      <c r="J137" s="31">
        <f t="shared" si="77"/>
        <v>1429.22</v>
      </c>
      <c r="K137" s="31">
        <f t="shared" si="70"/>
        <v>42.88</v>
      </c>
      <c r="L137" s="28">
        <f t="shared" si="78"/>
        <v>1472.1000000000001</v>
      </c>
      <c r="M137" s="28">
        <f t="shared" si="72"/>
        <v>294.42</v>
      </c>
      <c r="N137" s="28">
        <f t="shared" si="79"/>
        <v>1766.5200000000002</v>
      </c>
      <c r="O137" s="29">
        <v>73</v>
      </c>
      <c r="P137" s="30">
        <f t="shared" si="54"/>
        <v>6.05</v>
      </c>
      <c r="Q137" s="40">
        <f t="shared" si="89"/>
        <v>6.05</v>
      </c>
    </row>
    <row r="138" spans="1:17" s="13" customFormat="1" ht="15.95" customHeight="1" x14ac:dyDescent="0.25">
      <c r="A138" s="62">
        <v>102</v>
      </c>
      <c r="B138" s="51" t="s">
        <v>133</v>
      </c>
      <c r="C138" s="5" t="s">
        <v>29</v>
      </c>
      <c r="D138" s="26">
        <v>92.69</v>
      </c>
      <c r="E138" s="26">
        <v>816.99</v>
      </c>
      <c r="F138" s="26">
        <v>329.18</v>
      </c>
      <c r="G138" s="31">
        <f t="shared" si="87"/>
        <v>95.59</v>
      </c>
      <c r="H138" s="31">
        <f t="shared" si="76"/>
        <v>1334.45</v>
      </c>
      <c r="I138" s="31">
        <f t="shared" si="88"/>
        <v>94.77</v>
      </c>
      <c r="J138" s="31">
        <f t="shared" si="77"/>
        <v>1429.22</v>
      </c>
      <c r="K138" s="31">
        <f t="shared" si="70"/>
        <v>42.88</v>
      </c>
      <c r="L138" s="28">
        <f t="shared" si="78"/>
        <v>1472.1000000000001</v>
      </c>
      <c r="M138" s="28">
        <f t="shared" si="72"/>
        <v>294.42</v>
      </c>
      <c r="N138" s="28">
        <f t="shared" si="79"/>
        <v>1766.5200000000002</v>
      </c>
      <c r="O138" s="29">
        <v>14</v>
      </c>
      <c r="P138" s="30">
        <f t="shared" si="54"/>
        <v>31.55</v>
      </c>
      <c r="Q138" s="40">
        <f t="shared" si="89"/>
        <v>31.55</v>
      </c>
    </row>
    <row r="139" spans="1:17" s="13" customFormat="1" ht="15.95" customHeight="1" x14ac:dyDescent="0.25">
      <c r="A139" s="62">
        <v>103</v>
      </c>
      <c r="B139" s="51" t="s">
        <v>134</v>
      </c>
      <c r="C139" s="50" t="s">
        <v>27</v>
      </c>
      <c r="D139" s="26">
        <v>92.69</v>
      </c>
      <c r="E139" s="26">
        <v>816.99</v>
      </c>
      <c r="F139" s="26">
        <v>329.18</v>
      </c>
      <c r="G139" s="31">
        <f t="shared" si="87"/>
        <v>95.59</v>
      </c>
      <c r="H139" s="31">
        <f t="shared" si="76"/>
        <v>1334.45</v>
      </c>
      <c r="I139" s="31">
        <f t="shared" si="88"/>
        <v>94.77</v>
      </c>
      <c r="J139" s="31">
        <f t="shared" si="77"/>
        <v>1429.22</v>
      </c>
      <c r="K139" s="31">
        <f t="shared" si="70"/>
        <v>42.88</v>
      </c>
      <c r="L139" s="28">
        <f t="shared" si="78"/>
        <v>1472.1000000000001</v>
      </c>
      <c r="M139" s="28">
        <f t="shared" si="72"/>
        <v>294.42</v>
      </c>
      <c r="N139" s="28">
        <f t="shared" si="79"/>
        <v>1766.5200000000002</v>
      </c>
      <c r="O139" s="29">
        <v>80</v>
      </c>
      <c r="P139" s="30">
        <f t="shared" ref="P139:P202" si="90">ROUND(N139/O139/4,2)</f>
        <v>5.52</v>
      </c>
      <c r="Q139" s="40">
        <f t="shared" si="89"/>
        <v>5.52</v>
      </c>
    </row>
    <row r="140" spans="1:17" s="13" customFormat="1" ht="15.95" customHeight="1" x14ac:dyDescent="0.25">
      <c r="A140" s="62">
        <v>104</v>
      </c>
      <c r="B140" s="33" t="s">
        <v>135</v>
      </c>
      <c r="C140" s="5" t="s">
        <v>63</v>
      </c>
      <c r="D140" s="26">
        <v>92.69</v>
      </c>
      <c r="E140" s="26">
        <v>816.99</v>
      </c>
      <c r="F140" s="26">
        <v>329.18</v>
      </c>
      <c r="G140" s="31">
        <f t="shared" si="87"/>
        <v>95.59</v>
      </c>
      <c r="H140" s="31">
        <f t="shared" si="76"/>
        <v>1334.45</v>
      </c>
      <c r="I140" s="31">
        <f t="shared" si="88"/>
        <v>94.77</v>
      </c>
      <c r="J140" s="31">
        <f t="shared" si="77"/>
        <v>1429.22</v>
      </c>
      <c r="K140" s="31">
        <f t="shared" si="70"/>
        <v>42.88</v>
      </c>
      <c r="L140" s="28">
        <f t="shared" si="78"/>
        <v>1472.1000000000001</v>
      </c>
      <c r="M140" s="28">
        <f t="shared" si="72"/>
        <v>294.42</v>
      </c>
      <c r="N140" s="28">
        <f t="shared" si="79"/>
        <v>1766.5200000000002</v>
      </c>
      <c r="O140" s="29">
        <v>54</v>
      </c>
      <c r="P140" s="30">
        <f t="shared" si="90"/>
        <v>8.18</v>
      </c>
      <c r="Q140" s="40">
        <f t="shared" si="89"/>
        <v>8.18</v>
      </c>
    </row>
    <row r="141" spans="1:17" s="13" customFormat="1" ht="15.95" customHeight="1" x14ac:dyDescent="0.25">
      <c r="A141" s="62">
        <v>105</v>
      </c>
      <c r="B141" s="51" t="s">
        <v>136</v>
      </c>
      <c r="C141" s="5" t="s">
        <v>78</v>
      </c>
      <c r="D141" s="25">
        <v>92.69</v>
      </c>
      <c r="E141" s="14">
        <v>838.3</v>
      </c>
      <c r="F141" s="25">
        <v>333.87</v>
      </c>
      <c r="G141" s="31">
        <f>ROUND((E141)*11.7%,2)</f>
        <v>98.08</v>
      </c>
      <c r="H141" s="31">
        <f t="shared" si="76"/>
        <v>1362.94</v>
      </c>
      <c r="I141" s="31">
        <f>ROUND(E141*11.6%,2)</f>
        <v>97.24</v>
      </c>
      <c r="J141" s="31">
        <f t="shared" si="77"/>
        <v>1460.18</v>
      </c>
      <c r="K141" s="31">
        <f t="shared" si="70"/>
        <v>43.81</v>
      </c>
      <c r="L141" s="28">
        <f t="shared" si="78"/>
        <v>1503.99</v>
      </c>
      <c r="M141" s="28">
        <f t="shared" si="72"/>
        <v>300.8</v>
      </c>
      <c r="N141" s="28">
        <f t="shared" si="79"/>
        <v>1804.79</v>
      </c>
      <c r="O141" s="29">
        <v>91</v>
      </c>
      <c r="P141" s="30">
        <f t="shared" si="90"/>
        <v>4.96</v>
      </c>
      <c r="Q141" s="40">
        <f>ROUND(451.2/O141,2)</f>
        <v>4.96</v>
      </c>
    </row>
    <row r="142" spans="1:17" s="13" customFormat="1" ht="15.95" customHeight="1" x14ac:dyDescent="0.25">
      <c r="A142" s="62">
        <v>106</v>
      </c>
      <c r="B142" s="51" t="s">
        <v>137</v>
      </c>
      <c r="C142" s="5" t="s">
        <v>30</v>
      </c>
      <c r="D142" s="26">
        <v>92.69</v>
      </c>
      <c r="E142" s="26">
        <v>816.99</v>
      </c>
      <c r="F142" s="26">
        <v>329.18</v>
      </c>
      <c r="G142" s="31">
        <f>ROUND((E142)*11.7%,2)</f>
        <v>95.59</v>
      </c>
      <c r="H142" s="31">
        <f t="shared" si="76"/>
        <v>1334.45</v>
      </c>
      <c r="I142" s="31">
        <f>ROUND(E142*11.6%,2)</f>
        <v>94.77</v>
      </c>
      <c r="J142" s="31">
        <f t="shared" si="77"/>
        <v>1429.22</v>
      </c>
      <c r="K142" s="31">
        <f t="shared" si="70"/>
        <v>42.88</v>
      </c>
      <c r="L142" s="28">
        <f t="shared" si="78"/>
        <v>1472.1000000000001</v>
      </c>
      <c r="M142" s="28">
        <f t="shared" si="72"/>
        <v>294.42</v>
      </c>
      <c r="N142" s="28">
        <f t="shared" si="79"/>
        <v>1766.5200000000002</v>
      </c>
      <c r="O142" s="29">
        <v>75</v>
      </c>
      <c r="P142" s="30">
        <f t="shared" si="90"/>
        <v>5.89</v>
      </c>
      <c r="Q142" s="40">
        <f>ROUND(441.63/O142,2)</f>
        <v>5.89</v>
      </c>
    </row>
    <row r="143" spans="1:17" s="13" customFormat="1" ht="15.95" customHeight="1" x14ac:dyDescent="0.25">
      <c r="A143" s="62">
        <v>107</v>
      </c>
      <c r="B143" s="51" t="s">
        <v>138</v>
      </c>
      <c r="C143" s="7" t="s">
        <v>27</v>
      </c>
      <c r="D143" s="26">
        <v>92.69</v>
      </c>
      <c r="E143" s="26">
        <v>816.99</v>
      </c>
      <c r="F143" s="26">
        <v>329.18</v>
      </c>
      <c r="G143" s="31">
        <f t="shared" ref="G143:G144" si="91">ROUND((E143)*11.7%,2)</f>
        <v>95.59</v>
      </c>
      <c r="H143" s="31">
        <f t="shared" si="76"/>
        <v>1334.45</v>
      </c>
      <c r="I143" s="31">
        <f t="shared" ref="I143:I144" si="92">ROUND(E143*11.6%,2)</f>
        <v>94.77</v>
      </c>
      <c r="J143" s="31">
        <f t="shared" si="77"/>
        <v>1429.22</v>
      </c>
      <c r="K143" s="31">
        <f t="shared" si="70"/>
        <v>42.88</v>
      </c>
      <c r="L143" s="28">
        <f t="shared" si="78"/>
        <v>1472.1000000000001</v>
      </c>
      <c r="M143" s="28">
        <f t="shared" si="72"/>
        <v>294.42</v>
      </c>
      <c r="N143" s="28">
        <f t="shared" si="79"/>
        <v>1766.5200000000002</v>
      </c>
      <c r="O143" s="29">
        <v>99</v>
      </c>
      <c r="P143" s="30">
        <f t="shared" si="90"/>
        <v>4.46</v>
      </c>
      <c r="Q143" s="40">
        <f t="shared" ref="Q143:Q144" si="93">ROUND(441.63/O143,2)</f>
        <v>4.46</v>
      </c>
    </row>
    <row r="144" spans="1:17" s="13" customFormat="1" ht="15.95" customHeight="1" x14ac:dyDescent="0.25">
      <c r="A144" s="62">
        <v>108</v>
      </c>
      <c r="B144" s="51" t="s">
        <v>139</v>
      </c>
      <c r="C144" s="5" t="s">
        <v>63</v>
      </c>
      <c r="D144" s="26">
        <v>92.69</v>
      </c>
      <c r="E144" s="26">
        <v>816.99</v>
      </c>
      <c r="F144" s="26">
        <v>329.18</v>
      </c>
      <c r="G144" s="31">
        <f t="shared" si="91"/>
        <v>95.59</v>
      </c>
      <c r="H144" s="31">
        <f t="shared" si="76"/>
        <v>1334.45</v>
      </c>
      <c r="I144" s="31">
        <f t="shared" si="92"/>
        <v>94.77</v>
      </c>
      <c r="J144" s="31">
        <f t="shared" si="77"/>
        <v>1429.22</v>
      </c>
      <c r="K144" s="31">
        <f t="shared" si="70"/>
        <v>42.88</v>
      </c>
      <c r="L144" s="28">
        <f t="shared" si="78"/>
        <v>1472.1000000000001</v>
      </c>
      <c r="M144" s="28">
        <f t="shared" si="72"/>
        <v>294.42</v>
      </c>
      <c r="N144" s="28">
        <f t="shared" si="79"/>
        <v>1766.5200000000002</v>
      </c>
      <c r="O144" s="29">
        <v>69</v>
      </c>
      <c r="P144" s="30">
        <f t="shared" si="90"/>
        <v>6.4</v>
      </c>
      <c r="Q144" s="40">
        <f t="shared" si="93"/>
        <v>6.4</v>
      </c>
    </row>
    <row r="145" spans="1:17" s="13" customFormat="1" ht="15.95" customHeight="1" x14ac:dyDescent="0.25">
      <c r="A145" s="62">
        <v>109</v>
      </c>
      <c r="B145" s="51" t="s">
        <v>140</v>
      </c>
      <c r="C145" s="5" t="s">
        <v>30</v>
      </c>
      <c r="D145" s="26">
        <v>92.69</v>
      </c>
      <c r="E145" s="26">
        <v>816.99</v>
      </c>
      <c r="F145" s="26">
        <v>329.18</v>
      </c>
      <c r="G145" s="31">
        <f>ROUND((E145)*11.7%,2)</f>
        <v>95.59</v>
      </c>
      <c r="H145" s="31">
        <f t="shared" si="76"/>
        <v>1334.45</v>
      </c>
      <c r="I145" s="31">
        <f>ROUND(E145*11.6%,2)</f>
        <v>94.77</v>
      </c>
      <c r="J145" s="31">
        <f t="shared" si="77"/>
        <v>1429.22</v>
      </c>
      <c r="K145" s="31">
        <f t="shared" si="70"/>
        <v>42.88</v>
      </c>
      <c r="L145" s="28">
        <f t="shared" si="78"/>
        <v>1472.1000000000001</v>
      </c>
      <c r="M145" s="28">
        <f t="shared" si="72"/>
        <v>294.42</v>
      </c>
      <c r="N145" s="28">
        <f t="shared" si="79"/>
        <v>1766.5200000000002</v>
      </c>
      <c r="O145" s="29">
        <v>69</v>
      </c>
      <c r="P145" s="30">
        <f t="shared" si="90"/>
        <v>6.4</v>
      </c>
      <c r="Q145" s="40">
        <f>ROUND(441.63/O145,2)</f>
        <v>6.4</v>
      </c>
    </row>
    <row r="146" spans="1:17" s="13" customFormat="1" ht="15.95" customHeight="1" x14ac:dyDescent="0.25">
      <c r="A146" s="62">
        <v>110</v>
      </c>
      <c r="B146" s="8" t="s">
        <v>141</v>
      </c>
      <c r="C146" s="6" t="s">
        <v>29</v>
      </c>
      <c r="D146" s="26">
        <v>92.69</v>
      </c>
      <c r="E146" s="26">
        <v>816.99</v>
      </c>
      <c r="F146" s="26">
        <v>329.18</v>
      </c>
      <c r="G146" s="31">
        <f t="shared" ref="G146:G156" si="94">ROUND((E146)*11.7%,2)</f>
        <v>95.59</v>
      </c>
      <c r="H146" s="31">
        <f t="shared" si="76"/>
        <v>1334.45</v>
      </c>
      <c r="I146" s="31">
        <f t="shared" ref="I146:I156" si="95">ROUND(E146*11.6%,2)</f>
        <v>94.77</v>
      </c>
      <c r="J146" s="31">
        <f t="shared" si="77"/>
        <v>1429.22</v>
      </c>
      <c r="K146" s="31">
        <f t="shared" si="70"/>
        <v>42.88</v>
      </c>
      <c r="L146" s="28">
        <f t="shared" si="78"/>
        <v>1472.1000000000001</v>
      </c>
      <c r="M146" s="28">
        <f t="shared" si="72"/>
        <v>294.42</v>
      </c>
      <c r="N146" s="28">
        <f t="shared" si="79"/>
        <v>1766.5200000000002</v>
      </c>
      <c r="O146" s="29">
        <v>15</v>
      </c>
      <c r="P146" s="30">
        <f t="shared" si="90"/>
        <v>29.44</v>
      </c>
      <c r="Q146" s="40">
        <f t="shared" ref="Q146:Q156" si="96">ROUND(441.63/O146,2)</f>
        <v>29.44</v>
      </c>
    </row>
    <row r="147" spans="1:17" s="13" customFormat="1" ht="15.95" customHeight="1" x14ac:dyDescent="0.25">
      <c r="A147" s="62">
        <v>111</v>
      </c>
      <c r="B147" s="51" t="s">
        <v>143</v>
      </c>
      <c r="C147" s="6" t="s">
        <v>77</v>
      </c>
      <c r="D147" s="26">
        <v>92.69</v>
      </c>
      <c r="E147" s="26">
        <v>816.99</v>
      </c>
      <c r="F147" s="26">
        <v>329.18</v>
      </c>
      <c r="G147" s="31">
        <f t="shared" si="94"/>
        <v>95.59</v>
      </c>
      <c r="H147" s="31">
        <f t="shared" si="76"/>
        <v>1334.45</v>
      </c>
      <c r="I147" s="31">
        <f t="shared" si="95"/>
        <v>94.77</v>
      </c>
      <c r="J147" s="31">
        <f t="shared" si="77"/>
        <v>1429.22</v>
      </c>
      <c r="K147" s="31">
        <f t="shared" si="70"/>
        <v>42.88</v>
      </c>
      <c r="L147" s="28">
        <f t="shared" si="78"/>
        <v>1472.1000000000001</v>
      </c>
      <c r="M147" s="28">
        <f t="shared" si="72"/>
        <v>294.42</v>
      </c>
      <c r="N147" s="28">
        <f t="shared" si="79"/>
        <v>1766.5200000000002</v>
      </c>
      <c r="O147" s="29">
        <v>34</v>
      </c>
      <c r="P147" s="30">
        <f t="shared" si="90"/>
        <v>12.99</v>
      </c>
      <c r="Q147" s="40">
        <f t="shared" si="96"/>
        <v>12.99</v>
      </c>
    </row>
    <row r="148" spans="1:17" s="13" customFormat="1" ht="15.95" customHeight="1" x14ac:dyDescent="0.25">
      <c r="A148" s="62">
        <v>112</v>
      </c>
      <c r="B148" s="51" t="s">
        <v>144</v>
      </c>
      <c r="C148" s="6" t="s">
        <v>29</v>
      </c>
      <c r="D148" s="26">
        <v>92.69</v>
      </c>
      <c r="E148" s="26">
        <v>816.99</v>
      </c>
      <c r="F148" s="26">
        <v>329.18</v>
      </c>
      <c r="G148" s="31">
        <f t="shared" si="94"/>
        <v>95.59</v>
      </c>
      <c r="H148" s="31">
        <f t="shared" si="76"/>
        <v>1334.45</v>
      </c>
      <c r="I148" s="31">
        <f t="shared" si="95"/>
        <v>94.77</v>
      </c>
      <c r="J148" s="31">
        <f t="shared" si="77"/>
        <v>1429.22</v>
      </c>
      <c r="K148" s="31">
        <f t="shared" si="70"/>
        <v>42.88</v>
      </c>
      <c r="L148" s="28">
        <f t="shared" si="78"/>
        <v>1472.1000000000001</v>
      </c>
      <c r="M148" s="28">
        <f t="shared" si="72"/>
        <v>294.42</v>
      </c>
      <c r="N148" s="28">
        <f t="shared" si="79"/>
        <v>1766.5200000000002</v>
      </c>
      <c r="O148" s="29">
        <v>13</v>
      </c>
      <c r="P148" s="30">
        <f t="shared" si="90"/>
        <v>33.97</v>
      </c>
      <c r="Q148" s="40">
        <f t="shared" si="96"/>
        <v>33.97</v>
      </c>
    </row>
    <row r="149" spans="1:17" s="13" customFormat="1" ht="15.95" customHeight="1" x14ac:dyDescent="0.25">
      <c r="A149" s="62">
        <v>113</v>
      </c>
      <c r="B149" s="8" t="s">
        <v>142</v>
      </c>
      <c r="C149" s="6" t="s">
        <v>29</v>
      </c>
      <c r="D149" s="26">
        <v>92.69</v>
      </c>
      <c r="E149" s="26">
        <v>816.99</v>
      </c>
      <c r="F149" s="26">
        <v>329.18</v>
      </c>
      <c r="G149" s="31">
        <f t="shared" si="94"/>
        <v>95.59</v>
      </c>
      <c r="H149" s="31">
        <f t="shared" si="76"/>
        <v>1334.45</v>
      </c>
      <c r="I149" s="31">
        <f t="shared" si="95"/>
        <v>94.77</v>
      </c>
      <c r="J149" s="31">
        <f t="shared" si="77"/>
        <v>1429.22</v>
      </c>
      <c r="K149" s="31">
        <f t="shared" si="70"/>
        <v>42.88</v>
      </c>
      <c r="L149" s="28">
        <f t="shared" si="78"/>
        <v>1472.1000000000001</v>
      </c>
      <c r="M149" s="28">
        <f t="shared" si="72"/>
        <v>294.42</v>
      </c>
      <c r="N149" s="28">
        <f t="shared" si="79"/>
        <v>1766.5200000000002</v>
      </c>
      <c r="O149" s="29">
        <v>10</v>
      </c>
      <c r="P149" s="30">
        <f t="shared" si="90"/>
        <v>44.16</v>
      </c>
      <c r="Q149" s="40">
        <f t="shared" si="96"/>
        <v>44.16</v>
      </c>
    </row>
    <row r="150" spans="1:17" s="13" customFormat="1" ht="15.95" customHeight="1" x14ac:dyDescent="0.25">
      <c r="A150" s="62">
        <v>114</v>
      </c>
      <c r="B150" s="8" t="s">
        <v>145</v>
      </c>
      <c r="C150" s="6" t="s">
        <v>29</v>
      </c>
      <c r="D150" s="26">
        <v>92.69</v>
      </c>
      <c r="E150" s="26">
        <v>816.99</v>
      </c>
      <c r="F150" s="26">
        <v>329.18</v>
      </c>
      <c r="G150" s="31">
        <f t="shared" si="94"/>
        <v>95.59</v>
      </c>
      <c r="H150" s="31">
        <f t="shared" si="76"/>
        <v>1334.45</v>
      </c>
      <c r="I150" s="31">
        <f t="shared" si="95"/>
        <v>94.77</v>
      </c>
      <c r="J150" s="31">
        <f t="shared" si="77"/>
        <v>1429.22</v>
      </c>
      <c r="K150" s="31">
        <f t="shared" si="70"/>
        <v>42.88</v>
      </c>
      <c r="L150" s="28">
        <f t="shared" si="78"/>
        <v>1472.1000000000001</v>
      </c>
      <c r="M150" s="28">
        <f t="shared" si="72"/>
        <v>294.42</v>
      </c>
      <c r="N150" s="28">
        <f t="shared" si="79"/>
        <v>1766.5200000000002</v>
      </c>
      <c r="O150" s="29">
        <v>10</v>
      </c>
      <c r="P150" s="30">
        <f t="shared" si="90"/>
        <v>44.16</v>
      </c>
      <c r="Q150" s="40">
        <f t="shared" si="96"/>
        <v>44.16</v>
      </c>
    </row>
    <row r="151" spans="1:17" s="13" customFormat="1" ht="15.95" customHeight="1" x14ac:dyDescent="0.25">
      <c r="A151" s="62">
        <v>115</v>
      </c>
      <c r="B151" s="8" t="s">
        <v>146</v>
      </c>
      <c r="C151" s="6" t="s">
        <v>35</v>
      </c>
      <c r="D151" s="26">
        <v>92.69</v>
      </c>
      <c r="E151" s="26">
        <v>816.99</v>
      </c>
      <c r="F151" s="26">
        <v>329.18</v>
      </c>
      <c r="G151" s="31">
        <f t="shared" si="94"/>
        <v>95.59</v>
      </c>
      <c r="H151" s="31">
        <f t="shared" si="76"/>
        <v>1334.45</v>
      </c>
      <c r="I151" s="31">
        <f t="shared" si="95"/>
        <v>94.77</v>
      </c>
      <c r="J151" s="31">
        <f t="shared" si="77"/>
        <v>1429.22</v>
      </c>
      <c r="K151" s="31">
        <f t="shared" si="70"/>
        <v>42.88</v>
      </c>
      <c r="L151" s="28">
        <f t="shared" si="78"/>
        <v>1472.1000000000001</v>
      </c>
      <c r="M151" s="28">
        <f t="shared" si="72"/>
        <v>294.42</v>
      </c>
      <c r="N151" s="28">
        <f t="shared" si="79"/>
        <v>1766.5200000000002</v>
      </c>
      <c r="O151" s="29">
        <v>28</v>
      </c>
      <c r="P151" s="30">
        <f t="shared" si="90"/>
        <v>15.77</v>
      </c>
      <c r="Q151" s="40">
        <f t="shared" si="96"/>
        <v>15.77</v>
      </c>
    </row>
    <row r="152" spans="1:17" s="13" customFormat="1" ht="15.95" customHeight="1" x14ac:dyDescent="0.25">
      <c r="A152" s="62">
        <v>116</v>
      </c>
      <c r="B152" s="8" t="s">
        <v>147</v>
      </c>
      <c r="C152" s="6" t="s">
        <v>25</v>
      </c>
      <c r="D152" s="26">
        <v>92.69</v>
      </c>
      <c r="E152" s="26">
        <v>816.99</v>
      </c>
      <c r="F152" s="26">
        <v>329.18</v>
      </c>
      <c r="G152" s="31">
        <f t="shared" si="94"/>
        <v>95.59</v>
      </c>
      <c r="H152" s="31">
        <f t="shared" si="76"/>
        <v>1334.45</v>
      </c>
      <c r="I152" s="31">
        <f t="shared" si="95"/>
        <v>94.77</v>
      </c>
      <c r="J152" s="31">
        <f t="shared" si="77"/>
        <v>1429.22</v>
      </c>
      <c r="K152" s="31">
        <f t="shared" si="70"/>
        <v>42.88</v>
      </c>
      <c r="L152" s="28">
        <f t="shared" si="78"/>
        <v>1472.1000000000001</v>
      </c>
      <c r="M152" s="28">
        <f t="shared" si="72"/>
        <v>294.42</v>
      </c>
      <c r="N152" s="28">
        <f t="shared" si="79"/>
        <v>1766.5200000000002</v>
      </c>
      <c r="O152" s="29">
        <v>72</v>
      </c>
      <c r="P152" s="30">
        <f t="shared" si="90"/>
        <v>6.13</v>
      </c>
      <c r="Q152" s="40">
        <f t="shared" si="96"/>
        <v>6.13</v>
      </c>
    </row>
    <row r="153" spans="1:17" s="13" customFormat="1" ht="15.95" customHeight="1" x14ac:dyDescent="0.25">
      <c r="A153" s="62">
        <v>117</v>
      </c>
      <c r="B153" s="8" t="s">
        <v>148</v>
      </c>
      <c r="C153" s="6" t="s">
        <v>73</v>
      </c>
      <c r="D153" s="26">
        <v>92.69</v>
      </c>
      <c r="E153" s="26">
        <v>816.99</v>
      </c>
      <c r="F153" s="26">
        <v>329.18</v>
      </c>
      <c r="G153" s="31">
        <f t="shared" si="94"/>
        <v>95.59</v>
      </c>
      <c r="H153" s="31">
        <f t="shared" si="76"/>
        <v>1334.45</v>
      </c>
      <c r="I153" s="31">
        <f t="shared" si="95"/>
        <v>94.77</v>
      </c>
      <c r="J153" s="31">
        <f t="shared" si="77"/>
        <v>1429.22</v>
      </c>
      <c r="K153" s="31">
        <f t="shared" si="70"/>
        <v>42.88</v>
      </c>
      <c r="L153" s="28">
        <f t="shared" si="78"/>
        <v>1472.1000000000001</v>
      </c>
      <c r="M153" s="28">
        <f t="shared" si="72"/>
        <v>294.42</v>
      </c>
      <c r="N153" s="28">
        <f t="shared" si="79"/>
        <v>1766.5200000000002</v>
      </c>
      <c r="O153" s="29">
        <v>1</v>
      </c>
      <c r="P153" s="30">
        <f t="shared" si="90"/>
        <v>441.63</v>
      </c>
      <c r="Q153" s="40">
        <f t="shared" si="96"/>
        <v>441.63</v>
      </c>
    </row>
    <row r="154" spans="1:17" s="13" customFormat="1" ht="15.95" customHeight="1" x14ac:dyDescent="0.25">
      <c r="A154" s="62">
        <v>118</v>
      </c>
      <c r="B154" s="8" t="s">
        <v>149</v>
      </c>
      <c r="C154" s="6" t="s">
        <v>73</v>
      </c>
      <c r="D154" s="26">
        <v>92.69</v>
      </c>
      <c r="E154" s="26">
        <v>816.99</v>
      </c>
      <c r="F154" s="26">
        <v>329.18</v>
      </c>
      <c r="G154" s="31">
        <f t="shared" si="94"/>
        <v>95.59</v>
      </c>
      <c r="H154" s="31">
        <f t="shared" si="76"/>
        <v>1334.45</v>
      </c>
      <c r="I154" s="31">
        <f t="shared" si="95"/>
        <v>94.77</v>
      </c>
      <c r="J154" s="31">
        <f t="shared" si="77"/>
        <v>1429.22</v>
      </c>
      <c r="K154" s="31">
        <f t="shared" si="70"/>
        <v>42.88</v>
      </c>
      <c r="L154" s="28">
        <f t="shared" si="78"/>
        <v>1472.1000000000001</v>
      </c>
      <c r="M154" s="28">
        <f t="shared" si="72"/>
        <v>294.42</v>
      </c>
      <c r="N154" s="28">
        <f t="shared" si="79"/>
        <v>1766.5200000000002</v>
      </c>
      <c r="O154" s="29">
        <v>3</v>
      </c>
      <c r="P154" s="30">
        <f t="shared" si="90"/>
        <v>147.21</v>
      </c>
      <c r="Q154" s="40">
        <f t="shared" si="96"/>
        <v>147.21</v>
      </c>
    </row>
    <row r="155" spans="1:17" s="13" customFormat="1" ht="15.95" customHeight="1" x14ac:dyDescent="0.25">
      <c r="A155" s="62">
        <v>119</v>
      </c>
      <c r="B155" s="8" t="s">
        <v>150</v>
      </c>
      <c r="C155" s="6" t="s">
        <v>29</v>
      </c>
      <c r="D155" s="26">
        <v>92.69</v>
      </c>
      <c r="E155" s="26">
        <v>816.99</v>
      </c>
      <c r="F155" s="26">
        <v>329.18</v>
      </c>
      <c r="G155" s="31">
        <f t="shared" si="94"/>
        <v>95.59</v>
      </c>
      <c r="H155" s="31">
        <f t="shared" si="76"/>
        <v>1334.45</v>
      </c>
      <c r="I155" s="31">
        <f t="shared" si="95"/>
        <v>94.77</v>
      </c>
      <c r="J155" s="31">
        <f t="shared" si="77"/>
        <v>1429.22</v>
      </c>
      <c r="K155" s="31">
        <f t="shared" si="70"/>
        <v>42.88</v>
      </c>
      <c r="L155" s="28">
        <f t="shared" si="78"/>
        <v>1472.1000000000001</v>
      </c>
      <c r="M155" s="28">
        <f t="shared" si="72"/>
        <v>294.42</v>
      </c>
      <c r="N155" s="28">
        <f t="shared" si="79"/>
        <v>1766.5200000000002</v>
      </c>
      <c r="O155" s="29">
        <v>8</v>
      </c>
      <c r="P155" s="30">
        <f t="shared" si="90"/>
        <v>55.2</v>
      </c>
      <c r="Q155" s="40">
        <f t="shared" si="96"/>
        <v>55.2</v>
      </c>
    </row>
    <row r="156" spans="1:17" s="13" customFormat="1" ht="15.95" customHeight="1" x14ac:dyDescent="0.25">
      <c r="A156" s="62">
        <v>120</v>
      </c>
      <c r="B156" s="8" t="s">
        <v>151</v>
      </c>
      <c r="C156" s="6" t="s">
        <v>29</v>
      </c>
      <c r="D156" s="26">
        <v>92.69</v>
      </c>
      <c r="E156" s="26">
        <v>816.99</v>
      </c>
      <c r="F156" s="26">
        <v>329.18</v>
      </c>
      <c r="G156" s="31">
        <f t="shared" si="94"/>
        <v>95.59</v>
      </c>
      <c r="H156" s="31">
        <f t="shared" si="76"/>
        <v>1334.45</v>
      </c>
      <c r="I156" s="31">
        <f t="shared" si="95"/>
        <v>94.77</v>
      </c>
      <c r="J156" s="31">
        <f t="shared" si="77"/>
        <v>1429.22</v>
      </c>
      <c r="K156" s="31">
        <f t="shared" si="70"/>
        <v>42.88</v>
      </c>
      <c r="L156" s="28">
        <f t="shared" si="78"/>
        <v>1472.1000000000001</v>
      </c>
      <c r="M156" s="28">
        <f t="shared" si="72"/>
        <v>294.42</v>
      </c>
      <c r="N156" s="28">
        <f t="shared" si="79"/>
        <v>1766.5200000000002</v>
      </c>
      <c r="O156" s="29">
        <v>19</v>
      </c>
      <c r="P156" s="30">
        <f t="shared" si="90"/>
        <v>23.24</v>
      </c>
      <c r="Q156" s="40">
        <f t="shared" si="96"/>
        <v>23.24</v>
      </c>
    </row>
    <row r="157" spans="1:17" s="13" customFormat="1" ht="15.95" customHeight="1" x14ac:dyDescent="0.25">
      <c r="A157" s="62">
        <v>121</v>
      </c>
      <c r="B157" s="8" t="s">
        <v>152</v>
      </c>
      <c r="C157" s="47" t="s">
        <v>153</v>
      </c>
      <c r="D157" s="9">
        <v>91.69</v>
      </c>
      <c r="E157" s="9">
        <v>833.42</v>
      </c>
      <c r="F157" s="10">
        <v>400</v>
      </c>
      <c r="G157" s="31">
        <f>ROUND((E157)*11.7%,2)</f>
        <v>97.51</v>
      </c>
      <c r="H157" s="31">
        <f t="shared" si="76"/>
        <v>1422.62</v>
      </c>
      <c r="I157" s="31">
        <f>ROUND(E157*11.6%,2)</f>
        <v>96.68</v>
      </c>
      <c r="J157" s="31">
        <f t="shared" si="77"/>
        <v>1519.3</v>
      </c>
      <c r="K157" s="31">
        <f t="shared" si="70"/>
        <v>45.58</v>
      </c>
      <c r="L157" s="28">
        <f t="shared" si="78"/>
        <v>1564.8799999999999</v>
      </c>
      <c r="M157" s="28">
        <f t="shared" si="72"/>
        <v>312.98</v>
      </c>
      <c r="N157" s="28">
        <f t="shared" si="79"/>
        <v>1877.86</v>
      </c>
      <c r="O157" s="29">
        <v>77</v>
      </c>
      <c r="P157" s="30">
        <f t="shared" si="90"/>
        <v>6.1</v>
      </c>
      <c r="Q157" s="37">
        <f>ROUND(469.47/O157,2)</f>
        <v>6.1</v>
      </c>
    </row>
    <row r="158" spans="1:17" s="13" customFormat="1" ht="15.95" customHeight="1" x14ac:dyDescent="0.25">
      <c r="A158" s="62">
        <v>122</v>
      </c>
      <c r="B158" s="8" t="s">
        <v>154</v>
      </c>
      <c r="C158" s="6" t="s">
        <v>29</v>
      </c>
      <c r="D158" s="26">
        <v>92.69</v>
      </c>
      <c r="E158" s="26">
        <v>816.99</v>
      </c>
      <c r="F158" s="26">
        <v>329.18</v>
      </c>
      <c r="G158" s="31">
        <f t="shared" ref="G158:G161" si="97">ROUND((E158)*11.7%,2)</f>
        <v>95.59</v>
      </c>
      <c r="H158" s="31">
        <f t="shared" si="76"/>
        <v>1334.45</v>
      </c>
      <c r="I158" s="31">
        <f t="shared" ref="I158:I161" si="98">ROUND(E158*11.6%,2)</f>
        <v>94.77</v>
      </c>
      <c r="J158" s="31">
        <f t="shared" si="77"/>
        <v>1429.22</v>
      </c>
      <c r="K158" s="31">
        <f t="shared" si="70"/>
        <v>42.88</v>
      </c>
      <c r="L158" s="28">
        <f t="shared" si="78"/>
        <v>1472.1000000000001</v>
      </c>
      <c r="M158" s="28">
        <f t="shared" si="72"/>
        <v>294.42</v>
      </c>
      <c r="N158" s="28">
        <f t="shared" si="79"/>
        <v>1766.5200000000002</v>
      </c>
      <c r="O158" s="29">
        <v>28</v>
      </c>
      <c r="P158" s="30">
        <f t="shared" si="90"/>
        <v>15.77</v>
      </c>
      <c r="Q158" s="40">
        <f t="shared" ref="Q158:Q161" si="99">ROUND(441.63/O158,2)</f>
        <v>15.77</v>
      </c>
    </row>
    <row r="159" spans="1:17" s="13" customFormat="1" ht="15.95" customHeight="1" x14ac:dyDescent="0.25">
      <c r="A159" s="62">
        <v>123</v>
      </c>
      <c r="B159" s="8" t="s">
        <v>155</v>
      </c>
      <c r="C159" s="6" t="s">
        <v>29</v>
      </c>
      <c r="D159" s="26">
        <v>92.69</v>
      </c>
      <c r="E159" s="26">
        <v>816.99</v>
      </c>
      <c r="F159" s="26">
        <v>329.18</v>
      </c>
      <c r="G159" s="31">
        <f t="shared" si="97"/>
        <v>95.59</v>
      </c>
      <c r="H159" s="31">
        <f t="shared" si="76"/>
        <v>1334.45</v>
      </c>
      <c r="I159" s="31">
        <f t="shared" si="98"/>
        <v>94.77</v>
      </c>
      <c r="J159" s="31">
        <f t="shared" si="77"/>
        <v>1429.22</v>
      </c>
      <c r="K159" s="31">
        <f t="shared" si="70"/>
        <v>42.88</v>
      </c>
      <c r="L159" s="28">
        <f t="shared" si="78"/>
        <v>1472.1000000000001</v>
      </c>
      <c r="M159" s="28">
        <f t="shared" si="72"/>
        <v>294.42</v>
      </c>
      <c r="N159" s="28">
        <f t="shared" si="79"/>
        <v>1766.5200000000002</v>
      </c>
      <c r="O159" s="29">
        <v>8</v>
      </c>
      <c r="P159" s="30">
        <f t="shared" si="90"/>
        <v>55.2</v>
      </c>
      <c r="Q159" s="40">
        <f t="shared" si="99"/>
        <v>55.2</v>
      </c>
    </row>
    <row r="160" spans="1:17" s="13" customFormat="1" ht="15.95" customHeight="1" x14ac:dyDescent="0.25">
      <c r="A160" s="62">
        <v>124</v>
      </c>
      <c r="B160" s="8" t="s">
        <v>156</v>
      </c>
      <c r="C160" s="6" t="s">
        <v>29</v>
      </c>
      <c r="D160" s="26">
        <v>92.69</v>
      </c>
      <c r="E160" s="26">
        <v>816.99</v>
      </c>
      <c r="F160" s="26">
        <v>329.18</v>
      </c>
      <c r="G160" s="31">
        <f t="shared" si="97"/>
        <v>95.59</v>
      </c>
      <c r="H160" s="31">
        <f t="shared" si="76"/>
        <v>1334.45</v>
      </c>
      <c r="I160" s="31">
        <f t="shared" si="98"/>
        <v>94.77</v>
      </c>
      <c r="J160" s="31">
        <f t="shared" si="77"/>
        <v>1429.22</v>
      </c>
      <c r="K160" s="31">
        <f t="shared" si="70"/>
        <v>42.88</v>
      </c>
      <c r="L160" s="28">
        <f t="shared" si="78"/>
        <v>1472.1000000000001</v>
      </c>
      <c r="M160" s="28">
        <f t="shared" si="72"/>
        <v>294.42</v>
      </c>
      <c r="N160" s="28">
        <f t="shared" si="79"/>
        <v>1766.5200000000002</v>
      </c>
      <c r="O160" s="29">
        <v>8</v>
      </c>
      <c r="P160" s="30">
        <f t="shared" si="90"/>
        <v>55.2</v>
      </c>
      <c r="Q160" s="40">
        <f t="shared" si="99"/>
        <v>55.2</v>
      </c>
    </row>
    <row r="161" spans="1:17" s="13" customFormat="1" ht="15.95" customHeight="1" x14ac:dyDescent="0.25">
      <c r="A161" s="62">
        <v>125</v>
      </c>
      <c r="B161" s="8" t="s">
        <v>157</v>
      </c>
      <c r="C161" s="6" t="s">
        <v>29</v>
      </c>
      <c r="D161" s="26">
        <v>92.69</v>
      </c>
      <c r="E161" s="26">
        <v>816.99</v>
      </c>
      <c r="F161" s="26">
        <v>329.18</v>
      </c>
      <c r="G161" s="31">
        <f t="shared" si="97"/>
        <v>95.59</v>
      </c>
      <c r="H161" s="31">
        <f t="shared" si="76"/>
        <v>1334.45</v>
      </c>
      <c r="I161" s="31">
        <f t="shared" si="98"/>
        <v>94.77</v>
      </c>
      <c r="J161" s="31">
        <f t="shared" si="77"/>
        <v>1429.22</v>
      </c>
      <c r="K161" s="31">
        <f t="shared" si="70"/>
        <v>42.88</v>
      </c>
      <c r="L161" s="28">
        <f t="shared" si="78"/>
        <v>1472.1000000000001</v>
      </c>
      <c r="M161" s="28">
        <f t="shared" si="72"/>
        <v>294.42</v>
      </c>
      <c r="N161" s="28">
        <f t="shared" si="79"/>
        <v>1766.5200000000002</v>
      </c>
      <c r="O161" s="29">
        <v>8</v>
      </c>
      <c r="P161" s="30">
        <f t="shared" si="90"/>
        <v>55.2</v>
      </c>
      <c r="Q161" s="40">
        <f t="shared" si="99"/>
        <v>55.2</v>
      </c>
    </row>
    <row r="162" spans="1:17" s="13" customFormat="1" ht="15.95" customHeight="1" x14ac:dyDescent="0.25">
      <c r="A162" s="62">
        <v>126</v>
      </c>
      <c r="B162" s="8" t="s">
        <v>158</v>
      </c>
      <c r="C162" s="6" t="s">
        <v>159</v>
      </c>
      <c r="D162" s="25">
        <v>92.69</v>
      </c>
      <c r="E162" s="14">
        <v>838.3</v>
      </c>
      <c r="F162" s="25">
        <v>333.87</v>
      </c>
      <c r="G162" s="31">
        <f>ROUND((E162)*11.7%,2)</f>
        <v>98.08</v>
      </c>
      <c r="H162" s="31">
        <f t="shared" si="76"/>
        <v>1362.94</v>
      </c>
      <c r="I162" s="31">
        <f>ROUND(E162*11.6%,2)</f>
        <v>97.24</v>
      </c>
      <c r="J162" s="31">
        <f t="shared" si="77"/>
        <v>1460.18</v>
      </c>
      <c r="K162" s="31">
        <f t="shared" si="70"/>
        <v>43.81</v>
      </c>
      <c r="L162" s="28">
        <f t="shared" si="78"/>
        <v>1503.99</v>
      </c>
      <c r="M162" s="28">
        <f t="shared" si="72"/>
        <v>300.8</v>
      </c>
      <c r="N162" s="28">
        <f t="shared" si="79"/>
        <v>1804.79</v>
      </c>
      <c r="O162" s="29">
        <v>106</v>
      </c>
      <c r="P162" s="30">
        <f t="shared" si="90"/>
        <v>4.26</v>
      </c>
      <c r="Q162" s="40">
        <f>ROUND(451.2/O162,2)</f>
        <v>4.26</v>
      </c>
    </row>
    <row r="163" spans="1:17" s="13" customFormat="1" ht="15.95" customHeight="1" x14ac:dyDescent="0.25">
      <c r="A163" s="62">
        <v>127</v>
      </c>
      <c r="B163" s="8" t="s">
        <v>160</v>
      </c>
      <c r="C163" s="52" t="s">
        <v>161</v>
      </c>
      <c r="D163" s="9">
        <v>98.15</v>
      </c>
      <c r="E163" s="10">
        <v>838.3</v>
      </c>
      <c r="F163" s="9">
        <v>333.87</v>
      </c>
      <c r="G163" s="31">
        <f>ROUND((E163)*11.7%,2)</f>
        <v>98.08</v>
      </c>
      <c r="H163" s="31">
        <f t="shared" si="76"/>
        <v>1368.3999999999999</v>
      </c>
      <c r="I163" s="31">
        <f>ROUND(E163*11.6%,2)</f>
        <v>97.24</v>
      </c>
      <c r="J163" s="31">
        <f t="shared" si="77"/>
        <v>1465.6399999999999</v>
      </c>
      <c r="K163" s="31">
        <f t="shared" si="70"/>
        <v>43.97</v>
      </c>
      <c r="L163" s="28">
        <f t="shared" si="78"/>
        <v>1509.61</v>
      </c>
      <c r="M163" s="28">
        <f t="shared" si="72"/>
        <v>301.92</v>
      </c>
      <c r="N163" s="28">
        <f t="shared" si="79"/>
        <v>1811.53</v>
      </c>
      <c r="O163" s="29">
        <v>128</v>
      </c>
      <c r="P163" s="30">
        <f t="shared" si="90"/>
        <v>3.54</v>
      </c>
      <c r="Q163" s="40">
        <f>ROUND(452.88/O163,2)</f>
        <v>3.54</v>
      </c>
    </row>
    <row r="164" spans="1:17" s="13" customFormat="1" ht="3.75" customHeight="1" x14ac:dyDescent="0.25">
      <c r="A164" s="93">
        <v>128</v>
      </c>
      <c r="B164" s="89" t="s">
        <v>162</v>
      </c>
      <c r="C164" s="6" t="s">
        <v>31</v>
      </c>
      <c r="D164" s="93">
        <f>92.69*4</f>
        <v>370.76</v>
      </c>
      <c r="E164" s="93">
        <f>816.99*4</f>
        <v>3267.96</v>
      </c>
      <c r="F164" s="93">
        <f>329.18*4</f>
        <v>1316.72</v>
      </c>
      <c r="G164" s="69">
        <f>ROUND((E164)*11.7%,2)</f>
        <v>382.35</v>
      </c>
      <c r="H164" s="69">
        <f t="shared" si="76"/>
        <v>5337.7900000000009</v>
      </c>
      <c r="I164" s="69">
        <f>ROUND(E164*11.6%,2)</f>
        <v>379.08</v>
      </c>
      <c r="J164" s="69">
        <f t="shared" si="77"/>
        <v>5716.8700000000008</v>
      </c>
      <c r="K164" s="69">
        <f t="shared" ref="K164:K227" si="100">ROUND(J164*3%,2)</f>
        <v>171.51</v>
      </c>
      <c r="L164" s="69">
        <f t="shared" si="78"/>
        <v>5888.380000000001</v>
      </c>
      <c r="M164" s="71">
        <f t="shared" ref="M164:M227" si="101">ROUND(L164*20%,2)</f>
        <v>1177.68</v>
      </c>
      <c r="N164" s="69">
        <f t="shared" si="79"/>
        <v>7066.0600000000013</v>
      </c>
      <c r="O164" s="73">
        <f>20+20+20+15</f>
        <v>75</v>
      </c>
      <c r="P164" s="101">
        <f t="shared" si="90"/>
        <v>23.55</v>
      </c>
      <c r="Q164" s="123">
        <f>ROUND(441.63*4/O164,2)</f>
        <v>23.55</v>
      </c>
    </row>
    <row r="165" spans="1:17" s="13" customFormat="1" ht="3.75" customHeight="1" x14ac:dyDescent="0.25">
      <c r="A165" s="95"/>
      <c r="B165" s="92"/>
      <c r="C165" s="7" t="s">
        <v>31</v>
      </c>
      <c r="D165" s="95"/>
      <c r="E165" s="95"/>
      <c r="F165" s="95"/>
      <c r="G165" s="84">
        <f t="shared" si="83"/>
        <v>0</v>
      </c>
      <c r="H165" s="84">
        <f t="shared" si="76"/>
        <v>0</v>
      </c>
      <c r="I165" s="84">
        <f t="shared" ref="I165:I227" si="102">ROUND(H165*11.6%,2)</f>
        <v>0</v>
      </c>
      <c r="J165" s="84">
        <f t="shared" si="77"/>
        <v>0</v>
      </c>
      <c r="K165" s="84">
        <f t="shared" si="100"/>
        <v>0</v>
      </c>
      <c r="L165" s="84">
        <f t="shared" si="78"/>
        <v>0</v>
      </c>
      <c r="M165" s="85">
        <f t="shared" si="101"/>
        <v>0</v>
      </c>
      <c r="N165" s="84">
        <f t="shared" si="79"/>
        <v>0</v>
      </c>
      <c r="O165" s="79"/>
      <c r="P165" s="106" t="e">
        <f t="shared" si="90"/>
        <v>#DIV/0!</v>
      </c>
      <c r="Q165" s="123" t="e">
        <f t="shared" ref="Q165:Q191" si="103">ROUND(512.79/O165,2)</f>
        <v>#DIV/0!</v>
      </c>
    </row>
    <row r="166" spans="1:17" s="13" customFormat="1" ht="3.75" customHeight="1" x14ac:dyDescent="0.25">
      <c r="A166" s="95"/>
      <c r="B166" s="92"/>
      <c r="C166" s="7" t="s">
        <v>31</v>
      </c>
      <c r="D166" s="95"/>
      <c r="E166" s="95"/>
      <c r="F166" s="95"/>
      <c r="G166" s="84">
        <f t="shared" si="83"/>
        <v>0</v>
      </c>
      <c r="H166" s="84">
        <f t="shared" si="76"/>
        <v>0</v>
      </c>
      <c r="I166" s="84">
        <f t="shared" si="102"/>
        <v>0</v>
      </c>
      <c r="J166" s="84">
        <f t="shared" si="77"/>
        <v>0</v>
      </c>
      <c r="K166" s="84">
        <f t="shared" si="100"/>
        <v>0</v>
      </c>
      <c r="L166" s="84">
        <f t="shared" si="78"/>
        <v>0</v>
      </c>
      <c r="M166" s="85">
        <f t="shared" si="101"/>
        <v>0</v>
      </c>
      <c r="N166" s="84">
        <f t="shared" si="79"/>
        <v>0</v>
      </c>
      <c r="O166" s="79"/>
      <c r="P166" s="106" t="e">
        <f t="shared" si="90"/>
        <v>#DIV/0!</v>
      </c>
      <c r="Q166" s="123" t="e">
        <f t="shared" si="103"/>
        <v>#DIV/0!</v>
      </c>
    </row>
    <row r="167" spans="1:17" s="13" customFormat="1" ht="3.75" customHeight="1" x14ac:dyDescent="0.25">
      <c r="A167" s="94"/>
      <c r="B167" s="90"/>
      <c r="C167" s="11" t="s">
        <v>31</v>
      </c>
      <c r="D167" s="94"/>
      <c r="E167" s="94"/>
      <c r="F167" s="94"/>
      <c r="G167" s="70">
        <f t="shared" si="83"/>
        <v>0</v>
      </c>
      <c r="H167" s="70">
        <f t="shared" si="76"/>
        <v>0</v>
      </c>
      <c r="I167" s="70">
        <f t="shared" si="102"/>
        <v>0</v>
      </c>
      <c r="J167" s="70">
        <f t="shared" si="77"/>
        <v>0</v>
      </c>
      <c r="K167" s="70">
        <f t="shared" si="100"/>
        <v>0</v>
      </c>
      <c r="L167" s="70">
        <f t="shared" si="78"/>
        <v>0</v>
      </c>
      <c r="M167" s="72">
        <f t="shared" si="101"/>
        <v>0</v>
      </c>
      <c r="N167" s="70">
        <f t="shared" si="79"/>
        <v>0</v>
      </c>
      <c r="O167" s="74"/>
      <c r="P167" s="102" t="e">
        <f t="shared" si="90"/>
        <v>#DIV/0!</v>
      </c>
      <c r="Q167" s="123" t="e">
        <f t="shared" si="103"/>
        <v>#DIV/0!</v>
      </c>
    </row>
    <row r="168" spans="1:17" s="13" customFormat="1" ht="15.95" customHeight="1" x14ac:dyDescent="0.25">
      <c r="A168" s="62">
        <v>129</v>
      </c>
      <c r="B168" s="8" t="s">
        <v>163</v>
      </c>
      <c r="C168" s="7" t="s">
        <v>27</v>
      </c>
      <c r="D168" s="26">
        <v>92.69</v>
      </c>
      <c r="E168" s="26">
        <v>816.99</v>
      </c>
      <c r="F168" s="26">
        <v>329.18</v>
      </c>
      <c r="G168" s="31">
        <f>ROUND((E168)*11.7%,2)</f>
        <v>95.59</v>
      </c>
      <c r="H168" s="31">
        <f t="shared" si="76"/>
        <v>1334.45</v>
      </c>
      <c r="I168" s="31">
        <f>ROUND(E168*11.6%,2)</f>
        <v>94.77</v>
      </c>
      <c r="J168" s="31">
        <f t="shared" si="77"/>
        <v>1429.22</v>
      </c>
      <c r="K168" s="31">
        <f t="shared" si="100"/>
        <v>42.88</v>
      </c>
      <c r="L168" s="28">
        <f t="shared" si="78"/>
        <v>1472.1000000000001</v>
      </c>
      <c r="M168" s="28">
        <f t="shared" si="101"/>
        <v>294.42</v>
      </c>
      <c r="N168" s="28">
        <f t="shared" si="79"/>
        <v>1766.5200000000002</v>
      </c>
      <c r="O168" s="29">
        <v>49</v>
      </c>
      <c r="P168" s="30">
        <f t="shared" si="90"/>
        <v>9.01</v>
      </c>
      <c r="Q168" s="40">
        <f>ROUND(441.63/O168,2)</f>
        <v>9.01</v>
      </c>
    </row>
    <row r="169" spans="1:17" s="13" customFormat="1" ht="15.95" customHeight="1" x14ac:dyDescent="0.25">
      <c r="A169" s="62">
        <v>130</v>
      </c>
      <c r="B169" s="8" t="s">
        <v>164</v>
      </c>
      <c r="C169" s="6" t="s">
        <v>25</v>
      </c>
      <c r="D169" s="26">
        <v>92.69</v>
      </c>
      <c r="E169" s="26">
        <v>816.99</v>
      </c>
      <c r="F169" s="26">
        <v>329.18</v>
      </c>
      <c r="G169" s="31">
        <f t="shared" ref="G169:G174" si="104">ROUND((E169)*11.7%,2)</f>
        <v>95.59</v>
      </c>
      <c r="H169" s="31">
        <f t="shared" si="76"/>
        <v>1334.45</v>
      </c>
      <c r="I169" s="31">
        <f t="shared" ref="I169:I174" si="105">ROUND(E169*11.6%,2)</f>
        <v>94.77</v>
      </c>
      <c r="J169" s="31">
        <f t="shared" si="77"/>
        <v>1429.22</v>
      </c>
      <c r="K169" s="31">
        <f t="shared" si="100"/>
        <v>42.88</v>
      </c>
      <c r="L169" s="28">
        <f t="shared" si="78"/>
        <v>1472.1000000000001</v>
      </c>
      <c r="M169" s="28">
        <f t="shared" si="101"/>
        <v>294.42</v>
      </c>
      <c r="N169" s="28">
        <f t="shared" si="79"/>
        <v>1766.5200000000002</v>
      </c>
      <c r="O169" s="29">
        <v>56</v>
      </c>
      <c r="P169" s="30">
        <f t="shared" si="90"/>
        <v>7.89</v>
      </c>
      <c r="Q169" s="40">
        <f t="shared" ref="Q169:Q174" si="106">ROUND(441.63/O169,2)</f>
        <v>7.89</v>
      </c>
    </row>
    <row r="170" spans="1:17" s="13" customFormat="1" ht="15.95" customHeight="1" x14ac:dyDescent="0.25">
      <c r="A170" s="62">
        <v>131</v>
      </c>
      <c r="B170" s="8" t="s">
        <v>165</v>
      </c>
      <c r="C170" s="5" t="s">
        <v>25</v>
      </c>
      <c r="D170" s="26">
        <v>92.69</v>
      </c>
      <c r="E170" s="26">
        <v>816.99</v>
      </c>
      <c r="F170" s="26">
        <v>329.18</v>
      </c>
      <c r="G170" s="31">
        <f t="shared" si="104"/>
        <v>95.59</v>
      </c>
      <c r="H170" s="31">
        <f t="shared" si="76"/>
        <v>1334.45</v>
      </c>
      <c r="I170" s="31">
        <f t="shared" si="105"/>
        <v>94.77</v>
      </c>
      <c r="J170" s="31">
        <f t="shared" si="77"/>
        <v>1429.22</v>
      </c>
      <c r="K170" s="31">
        <f t="shared" si="100"/>
        <v>42.88</v>
      </c>
      <c r="L170" s="28">
        <f t="shared" si="78"/>
        <v>1472.1000000000001</v>
      </c>
      <c r="M170" s="28">
        <f t="shared" si="101"/>
        <v>294.42</v>
      </c>
      <c r="N170" s="28">
        <f t="shared" si="79"/>
        <v>1766.5200000000002</v>
      </c>
      <c r="O170" s="29">
        <v>64</v>
      </c>
      <c r="P170" s="30">
        <f t="shared" si="90"/>
        <v>6.9</v>
      </c>
      <c r="Q170" s="40">
        <f t="shared" si="106"/>
        <v>6.9</v>
      </c>
    </row>
    <row r="171" spans="1:17" s="13" customFormat="1" ht="15.95" customHeight="1" x14ac:dyDescent="0.25">
      <c r="A171" s="62">
        <v>132</v>
      </c>
      <c r="B171" s="8" t="s">
        <v>166</v>
      </c>
      <c r="C171" s="5" t="s">
        <v>27</v>
      </c>
      <c r="D171" s="26">
        <v>92.69</v>
      </c>
      <c r="E171" s="26">
        <v>816.99</v>
      </c>
      <c r="F171" s="26">
        <v>329.18</v>
      </c>
      <c r="G171" s="31">
        <f t="shared" si="104"/>
        <v>95.59</v>
      </c>
      <c r="H171" s="31">
        <f t="shared" si="76"/>
        <v>1334.45</v>
      </c>
      <c r="I171" s="31">
        <f t="shared" si="105"/>
        <v>94.77</v>
      </c>
      <c r="J171" s="31">
        <f t="shared" si="77"/>
        <v>1429.22</v>
      </c>
      <c r="K171" s="31">
        <f t="shared" si="100"/>
        <v>42.88</v>
      </c>
      <c r="L171" s="28">
        <f t="shared" si="78"/>
        <v>1472.1000000000001</v>
      </c>
      <c r="M171" s="28">
        <f t="shared" si="101"/>
        <v>294.42</v>
      </c>
      <c r="N171" s="28">
        <f t="shared" si="79"/>
        <v>1766.5200000000002</v>
      </c>
      <c r="O171" s="29">
        <v>53</v>
      </c>
      <c r="P171" s="30">
        <f t="shared" si="90"/>
        <v>8.33</v>
      </c>
      <c r="Q171" s="40">
        <f t="shared" si="106"/>
        <v>8.33</v>
      </c>
    </row>
    <row r="172" spans="1:17" s="13" customFormat="1" ht="15.95" customHeight="1" x14ac:dyDescent="0.25">
      <c r="A172" s="62">
        <v>133</v>
      </c>
      <c r="B172" s="8" t="s">
        <v>168</v>
      </c>
      <c r="C172" s="5" t="s">
        <v>27</v>
      </c>
      <c r="D172" s="26">
        <v>92.69</v>
      </c>
      <c r="E172" s="26">
        <v>816.99</v>
      </c>
      <c r="F172" s="26">
        <v>329.18</v>
      </c>
      <c r="G172" s="31">
        <f t="shared" si="104"/>
        <v>95.59</v>
      </c>
      <c r="H172" s="31">
        <f t="shared" si="76"/>
        <v>1334.45</v>
      </c>
      <c r="I172" s="31">
        <f t="shared" si="105"/>
        <v>94.77</v>
      </c>
      <c r="J172" s="31">
        <f t="shared" si="77"/>
        <v>1429.22</v>
      </c>
      <c r="K172" s="31">
        <f t="shared" si="100"/>
        <v>42.88</v>
      </c>
      <c r="L172" s="28">
        <f t="shared" si="78"/>
        <v>1472.1000000000001</v>
      </c>
      <c r="M172" s="28">
        <f t="shared" si="101"/>
        <v>294.42</v>
      </c>
      <c r="N172" s="28">
        <f t="shared" si="79"/>
        <v>1766.5200000000002</v>
      </c>
      <c r="O172" s="29">
        <v>72</v>
      </c>
      <c r="P172" s="30">
        <f t="shared" si="90"/>
        <v>6.13</v>
      </c>
      <c r="Q172" s="40">
        <f t="shared" si="106"/>
        <v>6.13</v>
      </c>
    </row>
    <row r="173" spans="1:17" s="13" customFormat="1" ht="15.95" customHeight="1" x14ac:dyDescent="0.25">
      <c r="A173" s="62">
        <v>134</v>
      </c>
      <c r="B173" s="8" t="s">
        <v>167</v>
      </c>
      <c r="C173" s="50" t="s">
        <v>27</v>
      </c>
      <c r="D173" s="26">
        <v>92.69</v>
      </c>
      <c r="E173" s="26">
        <v>816.99</v>
      </c>
      <c r="F173" s="26">
        <v>329.18</v>
      </c>
      <c r="G173" s="31">
        <f t="shared" si="104"/>
        <v>95.59</v>
      </c>
      <c r="H173" s="31">
        <f t="shared" si="76"/>
        <v>1334.45</v>
      </c>
      <c r="I173" s="31">
        <f t="shared" si="105"/>
        <v>94.77</v>
      </c>
      <c r="J173" s="31">
        <f t="shared" si="77"/>
        <v>1429.22</v>
      </c>
      <c r="K173" s="31">
        <f t="shared" si="100"/>
        <v>42.88</v>
      </c>
      <c r="L173" s="28">
        <f t="shared" si="78"/>
        <v>1472.1000000000001</v>
      </c>
      <c r="M173" s="28">
        <f t="shared" si="101"/>
        <v>294.42</v>
      </c>
      <c r="N173" s="28">
        <f t="shared" si="79"/>
        <v>1766.5200000000002</v>
      </c>
      <c r="O173" s="29">
        <v>104</v>
      </c>
      <c r="P173" s="30">
        <f t="shared" si="90"/>
        <v>4.25</v>
      </c>
      <c r="Q173" s="40">
        <f t="shared" si="106"/>
        <v>4.25</v>
      </c>
    </row>
    <row r="174" spans="1:17" s="13" customFormat="1" ht="15.95" customHeight="1" x14ac:dyDescent="0.25">
      <c r="A174" s="62">
        <v>135</v>
      </c>
      <c r="B174" s="8" t="s">
        <v>169</v>
      </c>
      <c r="C174" s="50" t="s">
        <v>27</v>
      </c>
      <c r="D174" s="26">
        <v>92.69</v>
      </c>
      <c r="E174" s="26">
        <v>816.99</v>
      </c>
      <c r="F174" s="26">
        <v>329.18</v>
      </c>
      <c r="G174" s="31">
        <f t="shared" si="104"/>
        <v>95.59</v>
      </c>
      <c r="H174" s="31">
        <f t="shared" si="76"/>
        <v>1334.45</v>
      </c>
      <c r="I174" s="31">
        <f t="shared" si="105"/>
        <v>94.77</v>
      </c>
      <c r="J174" s="31">
        <f t="shared" si="77"/>
        <v>1429.22</v>
      </c>
      <c r="K174" s="31">
        <f t="shared" si="100"/>
        <v>42.88</v>
      </c>
      <c r="L174" s="28">
        <f t="shared" si="78"/>
        <v>1472.1000000000001</v>
      </c>
      <c r="M174" s="28">
        <f t="shared" si="101"/>
        <v>294.42</v>
      </c>
      <c r="N174" s="28">
        <f t="shared" si="79"/>
        <v>1766.5200000000002</v>
      </c>
      <c r="O174" s="29">
        <v>45</v>
      </c>
      <c r="P174" s="30">
        <f t="shared" si="90"/>
        <v>9.81</v>
      </c>
      <c r="Q174" s="40">
        <f t="shared" si="106"/>
        <v>9.81</v>
      </c>
    </row>
    <row r="175" spans="1:17" s="13" customFormat="1" ht="15.95" customHeight="1" x14ac:dyDescent="0.25">
      <c r="A175" s="62">
        <v>136</v>
      </c>
      <c r="B175" s="8" t="s">
        <v>170</v>
      </c>
      <c r="C175" s="5" t="s">
        <v>30</v>
      </c>
      <c r="D175" s="26">
        <v>92.69</v>
      </c>
      <c r="E175" s="26">
        <v>816.99</v>
      </c>
      <c r="F175" s="26">
        <v>329.18</v>
      </c>
      <c r="G175" s="31">
        <f>ROUND((E175)*11.7%,2)</f>
        <v>95.59</v>
      </c>
      <c r="H175" s="31">
        <f t="shared" ref="H175:H238" si="107">D175+E175+F175+G175</f>
        <v>1334.45</v>
      </c>
      <c r="I175" s="31">
        <f>ROUND(E175*11.6%,2)</f>
        <v>94.77</v>
      </c>
      <c r="J175" s="31">
        <f t="shared" ref="J175:J238" si="108">H175+I175</f>
        <v>1429.22</v>
      </c>
      <c r="K175" s="31">
        <f t="shared" si="100"/>
        <v>42.88</v>
      </c>
      <c r="L175" s="28">
        <f t="shared" ref="L175:L238" si="109">J175+K175</f>
        <v>1472.1000000000001</v>
      </c>
      <c r="M175" s="28">
        <f t="shared" si="101"/>
        <v>294.42</v>
      </c>
      <c r="N175" s="28">
        <f t="shared" ref="N175:N238" si="110">L175+M175</f>
        <v>1766.5200000000002</v>
      </c>
      <c r="O175" s="29">
        <v>76</v>
      </c>
      <c r="P175" s="30">
        <f t="shared" si="90"/>
        <v>5.81</v>
      </c>
      <c r="Q175" s="40">
        <f>ROUND(441.63/O175,2)</f>
        <v>5.81</v>
      </c>
    </row>
    <row r="176" spans="1:17" s="13" customFormat="1" ht="8.1" customHeight="1" x14ac:dyDescent="0.25">
      <c r="A176" s="93">
        <v>137</v>
      </c>
      <c r="B176" s="89" t="s">
        <v>171</v>
      </c>
      <c r="C176" s="6" t="s">
        <v>172</v>
      </c>
      <c r="D176" s="93">
        <f>92.69+91.69</f>
        <v>184.38</v>
      </c>
      <c r="E176" s="93">
        <f>816.99+833.42</f>
        <v>1650.4099999999999</v>
      </c>
      <c r="F176" s="93">
        <f>329.18+400</f>
        <v>729.18000000000006</v>
      </c>
      <c r="G176" s="69">
        <f>ROUND((E176)*11.7%,2)</f>
        <v>193.1</v>
      </c>
      <c r="H176" s="69">
        <f t="shared" si="107"/>
        <v>2757.07</v>
      </c>
      <c r="I176" s="69">
        <f>ROUND(E176*11.6%,2)</f>
        <v>191.45</v>
      </c>
      <c r="J176" s="69">
        <f t="shared" si="108"/>
        <v>2948.52</v>
      </c>
      <c r="K176" s="69">
        <f t="shared" si="100"/>
        <v>88.46</v>
      </c>
      <c r="L176" s="69">
        <f t="shared" si="109"/>
        <v>3036.98</v>
      </c>
      <c r="M176" s="71">
        <f t="shared" si="101"/>
        <v>607.4</v>
      </c>
      <c r="N176" s="69">
        <f t="shared" si="110"/>
        <v>3644.38</v>
      </c>
      <c r="O176" s="73">
        <f>45+44</f>
        <v>89</v>
      </c>
      <c r="P176" s="75">
        <f t="shared" si="90"/>
        <v>10.24</v>
      </c>
      <c r="Q176" s="123">
        <f>ROUND((441.63+469.47)/O176,2)</f>
        <v>10.24</v>
      </c>
    </row>
    <row r="177" spans="1:17" s="13" customFormat="1" ht="8.1" customHeight="1" x14ac:dyDescent="0.25">
      <c r="A177" s="94"/>
      <c r="B177" s="90"/>
      <c r="C177" s="43" t="s">
        <v>124</v>
      </c>
      <c r="D177" s="94"/>
      <c r="E177" s="94"/>
      <c r="F177" s="94"/>
      <c r="G177" s="70">
        <f t="shared" ref="G177:G238" si="111">ROUND((D177+E177+F177)*11.7%,2)</f>
        <v>0</v>
      </c>
      <c r="H177" s="70">
        <f t="shared" si="107"/>
        <v>0</v>
      </c>
      <c r="I177" s="70">
        <f t="shared" si="102"/>
        <v>0</v>
      </c>
      <c r="J177" s="70">
        <f t="shared" si="108"/>
        <v>0</v>
      </c>
      <c r="K177" s="70">
        <f t="shared" si="100"/>
        <v>0</v>
      </c>
      <c r="L177" s="70">
        <f t="shared" si="109"/>
        <v>0</v>
      </c>
      <c r="M177" s="72">
        <f t="shared" si="101"/>
        <v>0</v>
      </c>
      <c r="N177" s="70">
        <f t="shared" si="110"/>
        <v>0</v>
      </c>
      <c r="O177" s="74"/>
      <c r="P177" s="76" t="e">
        <f t="shared" si="90"/>
        <v>#DIV/0!</v>
      </c>
      <c r="Q177" s="123" t="e">
        <f t="shared" si="103"/>
        <v>#DIV/0!</v>
      </c>
    </row>
    <row r="178" spans="1:17" s="13" customFormat="1" ht="15.95" customHeight="1" x14ac:dyDescent="0.25">
      <c r="A178" s="62">
        <v>138</v>
      </c>
      <c r="B178" s="8" t="s">
        <v>173</v>
      </c>
      <c r="C178" s="7" t="s">
        <v>27</v>
      </c>
      <c r="D178" s="26">
        <v>92.69</v>
      </c>
      <c r="E178" s="26">
        <v>816.99</v>
      </c>
      <c r="F178" s="26">
        <v>329.18</v>
      </c>
      <c r="G178" s="31">
        <f>ROUND((E178)*11.7%,2)</f>
        <v>95.59</v>
      </c>
      <c r="H178" s="31">
        <f t="shared" si="107"/>
        <v>1334.45</v>
      </c>
      <c r="I178" s="31">
        <f>ROUND(E178*11.6%,2)</f>
        <v>94.77</v>
      </c>
      <c r="J178" s="31">
        <f t="shared" si="108"/>
        <v>1429.22</v>
      </c>
      <c r="K178" s="31">
        <f t="shared" si="100"/>
        <v>42.88</v>
      </c>
      <c r="L178" s="28">
        <f t="shared" si="109"/>
        <v>1472.1000000000001</v>
      </c>
      <c r="M178" s="28">
        <f t="shared" si="101"/>
        <v>294.42</v>
      </c>
      <c r="N178" s="28">
        <f t="shared" si="110"/>
        <v>1766.5200000000002</v>
      </c>
      <c r="O178" s="29">
        <v>75</v>
      </c>
      <c r="P178" s="30">
        <f t="shared" si="90"/>
        <v>5.89</v>
      </c>
      <c r="Q178" s="40">
        <f>ROUND(441.63/O178,2)</f>
        <v>5.89</v>
      </c>
    </row>
    <row r="179" spans="1:17" s="13" customFormat="1" ht="15.95" customHeight="1" x14ac:dyDescent="0.25">
      <c r="A179" s="62">
        <v>139</v>
      </c>
      <c r="B179" s="8" t="s">
        <v>174</v>
      </c>
      <c r="C179" s="47" t="s">
        <v>175</v>
      </c>
      <c r="D179" s="9">
        <v>91.69</v>
      </c>
      <c r="E179" s="9">
        <v>833.42</v>
      </c>
      <c r="F179" s="10">
        <v>400</v>
      </c>
      <c r="G179" s="31">
        <f>ROUND((E179)*11.7%,2)</f>
        <v>97.51</v>
      </c>
      <c r="H179" s="31">
        <f t="shared" si="107"/>
        <v>1422.62</v>
      </c>
      <c r="I179" s="31">
        <f>ROUND(E179*11.6%,2)</f>
        <v>96.68</v>
      </c>
      <c r="J179" s="31">
        <f t="shared" si="108"/>
        <v>1519.3</v>
      </c>
      <c r="K179" s="31">
        <f t="shared" si="100"/>
        <v>45.58</v>
      </c>
      <c r="L179" s="28">
        <f t="shared" si="109"/>
        <v>1564.8799999999999</v>
      </c>
      <c r="M179" s="28">
        <f t="shared" si="101"/>
        <v>312.98</v>
      </c>
      <c r="N179" s="28">
        <f t="shared" si="110"/>
        <v>1877.86</v>
      </c>
      <c r="O179" s="29">
        <v>73</v>
      </c>
      <c r="P179" s="30">
        <f t="shared" si="90"/>
        <v>6.43</v>
      </c>
      <c r="Q179" s="37">
        <f>ROUND(469.47/O179,2)</f>
        <v>6.43</v>
      </c>
    </row>
    <row r="180" spans="1:17" s="13" customFormat="1" ht="8.1" customHeight="1" x14ac:dyDescent="0.25">
      <c r="A180" s="93">
        <v>140</v>
      </c>
      <c r="B180" s="89" t="s">
        <v>176</v>
      </c>
      <c r="C180" s="6" t="s">
        <v>23</v>
      </c>
      <c r="D180" s="93">
        <f>92.69*2</f>
        <v>185.38</v>
      </c>
      <c r="E180" s="93">
        <f>816.99+838.3</f>
        <v>1655.29</v>
      </c>
      <c r="F180" s="93">
        <f>329.18+333.87</f>
        <v>663.05</v>
      </c>
      <c r="G180" s="69">
        <f>ROUND((E180)*11.7%,2)</f>
        <v>193.67</v>
      </c>
      <c r="H180" s="69">
        <f t="shared" si="107"/>
        <v>2697.3900000000003</v>
      </c>
      <c r="I180" s="69">
        <f>ROUND(E180*11.6%,2)</f>
        <v>192.01</v>
      </c>
      <c r="J180" s="69">
        <f t="shared" si="108"/>
        <v>2889.4000000000005</v>
      </c>
      <c r="K180" s="69">
        <f t="shared" si="100"/>
        <v>86.68</v>
      </c>
      <c r="L180" s="69">
        <f t="shared" si="109"/>
        <v>2976.0800000000004</v>
      </c>
      <c r="M180" s="71">
        <f t="shared" si="101"/>
        <v>595.22</v>
      </c>
      <c r="N180" s="69">
        <f t="shared" si="110"/>
        <v>3571.3</v>
      </c>
      <c r="O180" s="73">
        <f>144+72</f>
        <v>216</v>
      </c>
      <c r="P180" s="75">
        <f t="shared" si="90"/>
        <v>4.13</v>
      </c>
      <c r="Q180" s="123">
        <f>ROUND((441.63+451.2)/O180,2)</f>
        <v>4.13</v>
      </c>
    </row>
    <row r="181" spans="1:17" s="13" customFormat="1" ht="8.1" customHeight="1" x14ac:dyDescent="0.25">
      <c r="A181" s="94"/>
      <c r="B181" s="90"/>
      <c r="C181" s="50" t="s">
        <v>27</v>
      </c>
      <c r="D181" s="94"/>
      <c r="E181" s="94"/>
      <c r="F181" s="94"/>
      <c r="G181" s="70">
        <f t="shared" si="111"/>
        <v>0</v>
      </c>
      <c r="H181" s="70">
        <f t="shared" si="107"/>
        <v>0</v>
      </c>
      <c r="I181" s="70">
        <f t="shared" si="102"/>
        <v>0</v>
      </c>
      <c r="J181" s="70">
        <f t="shared" si="108"/>
        <v>0</v>
      </c>
      <c r="K181" s="70">
        <f t="shared" si="100"/>
        <v>0</v>
      </c>
      <c r="L181" s="70">
        <f t="shared" si="109"/>
        <v>0</v>
      </c>
      <c r="M181" s="72">
        <f t="shared" si="101"/>
        <v>0</v>
      </c>
      <c r="N181" s="70">
        <f t="shared" si="110"/>
        <v>0</v>
      </c>
      <c r="O181" s="74"/>
      <c r="P181" s="76" t="e">
        <f t="shared" si="90"/>
        <v>#DIV/0!</v>
      </c>
      <c r="Q181" s="123" t="e">
        <f t="shared" si="103"/>
        <v>#DIV/0!</v>
      </c>
    </row>
    <row r="182" spans="1:17" s="13" customFormat="1" ht="8.1" customHeight="1" x14ac:dyDescent="0.25">
      <c r="A182" s="93">
        <v>141</v>
      </c>
      <c r="B182" s="89" t="s">
        <v>177</v>
      </c>
      <c r="C182" s="6" t="s">
        <v>25</v>
      </c>
      <c r="D182" s="93">
        <f>92.69*2</f>
        <v>185.38</v>
      </c>
      <c r="E182" s="93">
        <f>816.99*2</f>
        <v>1633.98</v>
      </c>
      <c r="F182" s="93">
        <f>329.18*2</f>
        <v>658.36</v>
      </c>
      <c r="G182" s="69">
        <f>ROUND((E182)*11.7%,2)</f>
        <v>191.18</v>
      </c>
      <c r="H182" s="69">
        <f t="shared" si="107"/>
        <v>2668.9</v>
      </c>
      <c r="I182" s="69">
        <f>ROUND(E182*11.6%,2)</f>
        <v>189.54</v>
      </c>
      <c r="J182" s="69">
        <f t="shared" si="108"/>
        <v>2858.44</v>
      </c>
      <c r="K182" s="69">
        <f t="shared" si="100"/>
        <v>85.75</v>
      </c>
      <c r="L182" s="69">
        <f t="shared" si="109"/>
        <v>2944.19</v>
      </c>
      <c r="M182" s="71">
        <f t="shared" si="101"/>
        <v>588.84</v>
      </c>
      <c r="N182" s="69">
        <f t="shared" si="110"/>
        <v>3533.03</v>
      </c>
      <c r="O182" s="73">
        <f>59+59</f>
        <v>118</v>
      </c>
      <c r="P182" s="75">
        <f t="shared" si="90"/>
        <v>7.49</v>
      </c>
      <c r="Q182" s="123">
        <f>ROUND(441.63*2/O182,2)</f>
        <v>7.49</v>
      </c>
    </row>
    <row r="183" spans="1:17" s="13" customFormat="1" ht="8.1" customHeight="1" x14ac:dyDescent="0.25">
      <c r="A183" s="94"/>
      <c r="B183" s="90"/>
      <c r="C183" s="43" t="s">
        <v>25</v>
      </c>
      <c r="D183" s="94"/>
      <c r="E183" s="94"/>
      <c r="F183" s="94"/>
      <c r="G183" s="70">
        <f t="shared" si="111"/>
        <v>0</v>
      </c>
      <c r="H183" s="70">
        <f t="shared" si="107"/>
        <v>0</v>
      </c>
      <c r="I183" s="70">
        <f t="shared" si="102"/>
        <v>0</v>
      </c>
      <c r="J183" s="70">
        <f t="shared" si="108"/>
        <v>0</v>
      </c>
      <c r="K183" s="70">
        <f t="shared" si="100"/>
        <v>0</v>
      </c>
      <c r="L183" s="70">
        <f t="shared" si="109"/>
        <v>0</v>
      </c>
      <c r="M183" s="72">
        <f t="shared" si="101"/>
        <v>0</v>
      </c>
      <c r="N183" s="70">
        <f t="shared" si="110"/>
        <v>0</v>
      </c>
      <c r="O183" s="74"/>
      <c r="P183" s="76" t="e">
        <f t="shared" si="90"/>
        <v>#DIV/0!</v>
      </c>
      <c r="Q183" s="123"/>
    </row>
    <row r="184" spans="1:17" s="13" customFormat="1" ht="15.95" customHeight="1" x14ac:dyDescent="0.25">
      <c r="A184" s="62">
        <v>142</v>
      </c>
      <c r="B184" s="8" t="s">
        <v>178</v>
      </c>
      <c r="C184" s="5" t="s">
        <v>35</v>
      </c>
      <c r="D184" s="26">
        <v>92.69</v>
      </c>
      <c r="E184" s="26">
        <v>816.99</v>
      </c>
      <c r="F184" s="26">
        <v>329.18</v>
      </c>
      <c r="G184" s="31">
        <f t="shared" ref="G184:G189" si="112">ROUND((E184)*11.7%,2)</f>
        <v>95.59</v>
      </c>
      <c r="H184" s="31">
        <f t="shared" si="107"/>
        <v>1334.45</v>
      </c>
      <c r="I184" s="31">
        <f t="shared" ref="I184:I189" si="113">ROUND(E184*11.6%,2)</f>
        <v>94.77</v>
      </c>
      <c r="J184" s="31">
        <f t="shared" si="108"/>
        <v>1429.22</v>
      </c>
      <c r="K184" s="31">
        <f t="shared" si="100"/>
        <v>42.88</v>
      </c>
      <c r="L184" s="28">
        <f t="shared" si="109"/>
        <v>1472.1000000000001</v>
      </c>
      <c r="M184" s="28">
        <f t="shared" si="101"/>
        <v>294.42</v>
      </c>
      <c r="N184" s="28">
        <f t="shared" si="110"/>
        <v>1766.5200000000002</v>
      </c>
      <c r="O184" s="29">
        <v>46</v>
      </c>
      <c r="P184" s="30">
        <f t="shared" si="90"/>
        <v>9.6</v>
      </c>
      <c r="Q184" s="40">
        <f t="shared" ref="Q184" si="114">ROUND(441.63/O184,2)</f>
        <v>9.6</v>
      </c>
    </row>
    <row r="185" spans="1:17" s="13" customFormat="1" ht="15.95" customHeight="1" x14ac:dyDescent="0.25">
      <c r="A185" s="62">
        <v>143</v>
      </c>
      <c r="B185" s="8" t="s">
        <v>179</v>
      </c>
      <c r="C185" s="5" t="s">
        <v>27</v>
      </c>
      <c r="D185" s="26">
        <v>92.69</v>
      </c>
      <c r="E185" s="26">
        <v>816.99</v>
      </c>
      <c r="F185" s="26">
        <v>329.18</v>
      </c>
      <c r="G185" s="31">
        <f t="shared" si="112"/>
        <v>95.59</v>
      </c>
      <c r="H185" s="31">
        <f t="shared" si="107"/>
        <v>1334.45</v>
      </c>
      <c r="I185" s="31">
        <f t="shared" si="113"/>
        <v>94.77</v>
      </c>
      <c r="J185" s="31">
        <f t="shared" si="108"/>
        <v>1429.22</v>
      </c>
      <c r="K185" s="31">
        <f t="shared" si="100"/>
        <v>42.88</v>
      </c>
      <c r="L185" s="28">
        <f t="shared" si="109"/>
        <v>1472.1000000000001</v>
      </c>
      <c r="M185" s="28">
        <f t="shared" si="101"/>
        <v>294.42</v>
      </c>
      <c r="N185" s="28">
        <f t="shared" si="110"/>
        <v>1766.5200000000002</v>
      </c>
      <c r="O185" s="29">
        <v>81</v>
      </c>
      <c r="P185" s="30">
        <f t="shared" si="90"/>
        <v>5.45</v>
      </c>
      <c r="Q185" s="40">
        <f>ROUND(441.63/O185,2)</f>
        <v>5.45</v>
      </c>
    </row>
    <row r="186" spans="1:17" s="13" customFormat="1" ht="15.95" customHeight="1" x14ac:dyDescent="0.25">
      <c r="A186" s="62">
        <v>144</v>
      </c>
      <c r="B186" s="8" t="s">
        <v>180</v>
      </c>
      <c r="C186" s="47" t="s">
        <v>181</v>
      </c>
      <c r="D186" s="9">
        <v>91.69</v>
      </c>
      <c r="E186" s="9">
        <v>854.74</v>
      </c>
      <c r="F186" s="9">
        <v>415.85</v>
      </c>
      <c r="G186" s="31">
        <f t="shared" si="112"/>
        <v>100</v>
      </c>
      <c r="H186" s="31">
        <f t="shared" si="107"/>
        <v>1462.2800000000002</v>
      </c>
      <c r="I186" s="31">
        <f t="shared" si="113"/>
        <v>99.15</v>
      </c>
      <c r="J186" s="31">
        <f t="shared" si="108"/>
        <v>1561.4300000000003</v>
      </c>
      <c r="K186" s="31">
        <f t="shared" si="100"/>
        <v>46.84</v>
      </c>
      <c r="L186" s="28">
        <f t="shared" si="109"/>
        <v>1608.2700000000002</v>
      </c>
      <c r="M186" s="28">
        <f t="shared" si="101"/>
        <v>321.64999999999998</v>
      </c>
      <c r="N186" s="28">
        <f t="shared" si="110"/>
        <v>1929.92</v>
      </c>
      <c r="O186" s="29">
        <v>137</v>
      </c>
      <c r="P186" s="30">
        <f t="shared" si="90"/>
        <v>3.52</v>
      </c>
      <c r="Q186" s="40">
        <f>ROUND(482.49/O186,2)</f>
        <v>3.52</v>
      </c>
    </row>
    <row r="187" spans="1:17" s="13" customFormat="1" ht="15.95" customHeight="1" x14ac:dyDescent="0.25">
      <c r="A187" s="62">
        <v>145</v>
      </c>
      <c r="B187" s="8" t="s">
        <v>182</v>
      </c>
      <c r="C187" s="6" t="s">
        <v>25</v>
      </c>
      <c r="D187" s="26">
        <v>92.69</v>
      </c>
      <c r="E187" s="26">
        <v>816.99</v>
      </c>
      <c r="F187" s="26">
        <v>329.18</v>
      </c>
      <c r="G187" s="31">
        <f t="shared" si="112"/>
        <v>95.59</v>
      </c>
      <c r="H187" s="31">
        <f t="shared" si="107"/>
        <v>1334.45</v>
      </c>
      <c r="I187" s="31">
        <f t="shared" si="113"/>
        <v>94.77</v>
      </c>
      <c r="J187" s="31">
        <f t="shared" si="108"/>
        <v>1429.22</v>
      </c>
      <c r="K187" s="31">
        <f t="shared" si="100"/>
        <v>42.88</v>
      </c>
      <c r="L187" s="28">
        <f t="shared" si="109"/>
        <v>1472.1000000000001</v>
      </c>
      <c r="M187" s="28">
        <f t="shared" si="101"/>
        <v>294.42</v>
      </c>
      <c r="N187" s="28">
        <f t="shared" si="110"/>
        <v>1766.5200000000002</v>
      </c>
      <c r="O187" s="29">
        <v>82</v>
      </c>
      <c r="P187" s="30">
        <f t="shared" si="90"/>
        <v>5.39</v>
      </c>
      <c r="Q187" s="40">
        <f t="shared" ref="Q187" si="115">ROUND(441.63/O187,2)</f>
        <v>5.39</v>
      </c>
    </row>
    <row r="188" spans="1:17" s="13" customFormat="1" ht="15.95" customHeight="1" x14ac:dyDescent="0.25">
      <c r="A188" s="62">
        <v>146</v>
      </c>
      <c r="B188" s="8" t="s">
        <v>183</v>
      </c>
      <c r="C188" s="5" t="s">
        <v>63</v>
      </c>
      <c r="D188" s="26">
        <v>92.69</v>
      </c>
      <c r="E188" s="26">
        <v>816.99</v>
      </c>
      <c r="F188" s="26">
        <v>329.18</v>
      </c>
      <c r="G188" s="31">
        <f t="shared" si="112"/>
        <v>95.59</v>
      </c>
      <c r="H188" s="31">
        <f t="shared" si="107"/>
        <v>1334.45</v>
      </c>
      <c r="I188" s="31">
        <f t="shared" si="113"/>
        <v>94.77</v>
      </c>
      <c r="J188" s="31">
        <f t="shared" si="108"/>
        <v>1429.22</v>
      </c>
      <c r="K188" s="31">
        <f t="shared" si="100"/>
        <v>42.88</v>
      </c>
      <c r="L188" s="28">
        <f t="shared" si="109"/>
        <v>1472.1000000000001</v>
      </c>
      <c r="M188" s="28">
        <f t="shared" si="101"/>
        <v>294.42</v>
      </c>
      <c r="N188" s="28">
        <f t="shared" si="110"/>
        <v>1766.5200000000002</v>
      </c>
      <c r="O188" s="29">
        <v>16</v>
      </c>
      <c r="P188" s="30">
        <f t="shared" si="90"/>
        <v>27.6</v>
      </c>
      <c r="Q188" s="40">
        <f>ROUND(441.63/O188,2)</f>
        <v>27.6</v>
      </c>
    </row>
    <row r="189" spans="1:17" s="13" customFormat="1" ht="5.45" customHeight="1" x14ac:dyDescent="0.25">
      <c r="A189" s="93">
        <v>147</v>
      </c>
      <c r="B189" s="89" t="s">
        <v>184</v>
      </c>
      <c r="C189" s="6" t="s">
        <v>78</v>
      </c>
      <c r="D189" s="93">
        <f>92.69*3</f>
        <v>278.07</v>
      </c>
      <c r="E189" s="93">
        <f>838.3*2+816.99</f>
        <v>2493.59</v>
      </c>
      <c r="F189" s="93">
        <f>333.87*2+329.18</f>
        <v>996.92000000000007</v>
      </c>
      <c r="G189" s="69">
        <f t="shared" si="112"/>
        <v>291.75</v>
      </c>
      <c r="H189" s="69">
        <f t="shared" si="107"/>
        <v>4060.3300000000004</v>
      </c>
      <c r="I189" s="69">
        <f t="shared" si="113"/>
        <v>289.26</v>
      </c>
      <c r="J189" s="69">
        <f t="shared" si="108"/>
        <v>4349.59</v>
      </c>
      <c r="K189" s="69">
        <f t="shared" si="100"/>
        <v>130.49</v>
      </c>
      <c r="L189" s="71">
        <f t="shared" si="109"/>
        <v>4480.08</v>
      </c>
      <c r="M189" s="71">
        <f t="shared" si="101"/>
        <v>896.02</v>
      </c>
      <c r="N189" s="71">
        <f t="shared" si="110"/>
        <v>5376.1</v>
      </c>
      <c r="O189" s="73">
        <f>109+109+36</f>
        <v>254</v>
      </c>
      <c r="P189" s="75">
        <f t="shared" si="90"/>
        <v>5.29</v>
      </c>
      <c r="Q189" s="123">
        <f>ROUND((441.63+451.2*2)/O189,2)</f>
        <v>5.29</v>
      </c>
    </row>
    <row r="190" spans="1:17" s="13" customFormat="1" ht="5.45" customHeight="1" x14ac:dyDescent="0.25">
      <c r="A190" s="95"/>
      <c r="B190" s="92"/>
      <c r="C190" s="7" t="s">
        <v>78</v>
      </c>
      <c r="D190" s="95"/>
      <c r="E190" s="95"/>
      <c r="F190" s="95"/>
      <c r="G190" s="84">
        <f t="shared" si="111"/>
        <v>0</v>
      </c>
      <c r="H190" s="84">
        <f t="shared" si="107"/>
        <v>0</v>
      </c>
      <c r="I190" s="84">
        <f t="shared" si="102"/>
        <v>0</v>
      </c>
      <c r="J190" s="84">
        <f t="shared" si="108"/>
        <v>0</v>
      </c>
      <c r="K190" s="84">
        <f t="shared" si="100"/>
        <v>0</v>
      </c>
      <c r="L190" s="85">
        <f t="shared" si="109"/>
        <v>0</v>
      </c>
      <c r="M190" s="85">
        <f t="shared" si="101"/>
        <v>0</v>
      </c>
      <c r="N190" s="85">
        <f t="shared" si="110"/>
        <v>0</v>
      </c>
      <c r="O190" s="79"/>
      <c r="P190" s="80" t="e">
        <f t="shared" si="90"/>
        <v>#DIV/0!</v>
      </c>
      <c r="Q190" s="123" t="e">
        <f t="shared" si="103"/>
        <v>#DIV/0!</v>
      </c>
    </row>
    <row r="191" spans="1:17" s="13" customFormat="1" ht="5.45" customHeight="1" x14ac:dyDescent="0.25">
      <c r="A191" s="94"/>
      <c r="B191" s="90"/>
      <c r="C191" s="43" t="s">
        <v>31</v>
      </c>
      <c r="D191" s="94"/>
      <c r="E191" s="94"/>
      <c r="F191" s="94"/>
      <c r="G191" s="70">
        <f t="shared" si="111"/>
        <v>0</v>
      </c>
      <c r="H191" s="70">
        <f t="shared" si="107"/>
        <v>0</v>
      </c>
      <c r="I191" s="70">
        <f t="shared" si="102"/>
        <v>0</v>
      </c>
      <c r="J191" s="70">
        <f t="shared" si="108"/>
        <v>0</v>
      </c>
      <c r="K191" s="70">
        <f t="shared" si="100"/>
        <v>0</v>
      </c>
      <c r="L191" s="72">
        <f t="shared" si="109"/>
        <v>0</v>
      </c>
      <c r="M191" s="72">
        <f t="shared" si="101"/>
        <v>0</v>
      </c>
      <c r="N191" s="72">
        <f t="shared" si="110"/>
        <v>0</v>
      </c>
      <c r="O191" s="74"/>
      <c r="P191" s="76" t="e">
        <f t="shared" si="90"/>
        <v>#DIV/0!</v>
      </c>
      <c r="Q191" s="123" t="e">
        <f t="shared" si="103"/>
        <v>#DIV/0!</v>
      </c>
    </row>
    <row r="192" spans="1:17" s="13" customFormat="1" ht="15.95" customHeight="1" x14ac:dyDescent="0.25">
      <c r="A192" s="62">
        <v>148</v>
      </c>
      <c r="B192" s="8" t="s">
        <v>185</v>
      </c>
      <c r="C192" s="5" t="s">
        <v>30</v>
      </c>
      <c r="D192" s="26">
        <v>92.69</v>
      </c>
      <c r="E192" s="26">
        <v>816.99</v>
      </c>
      <c r="F192" s="26">
        <v>329.18</v>
      </c>
      <c r="G192" s="31">
        <f>ROUND((E192)*11.7%,2)</f>
        <v>95.59</v>
      </c>
      <c r="H192" s="31">
        <f t="shared" si="107"/>
        <v>1334.45</v>
      </c>
      <c r="I192" s="31">
        <f>ROUND(E192*11.6%,2)</f>
        <v>94.77</v>
      </c>
      <c r="J192" s="31">
        <f t="shared" si="108"/>
        <v>1429.22</v>
      </c>
      <c r="K192" s="31">
        <f t="shared" si="100"/>
        <v>42.88</v>
      </c>
      <c r="L192" s="28">
        <f t="shared" si="109"/>
        <v>1472.1000000000001</v>
      </c>
      <c r="M192" s="28">
        <f t="shared" si="101"/>
        <v>294.42</v>
      </c>
      <c r="N192" s="28">
        <f t="shared" si="110"/>
        <v>1766.5200000000002</v>
      </c>
      <c r="O192" s="29">
        <v>41</v>
      </c>
      <c r="P192" s="30">
        <f t="shared" si="90"/>
        <v>10.77</v>
      </c>
      <c r="Q192" s="40">
        <f>ROUND(441.63/O192,2)</f>
        <v>10.77</v>
      </c>
    </row>
    <row r="193" spans="1:17" s="13" customFormat="1" ht="15.95" customHeight="1" x14ac:dyDescent="0.25">
      <c r="A193" s="62">
        <v>149</v>
      </c>
      <c r="B193" s="8" t="s">
        <v>186</v>
      </c>
      <c r="C193" s="5" t="s">
        <v>187</v>
      </c>
      <c r="D193" s="9">
        <v>98.15</v>
      </c>
      <c r="E193" s="10">
        <v>838.3</v>
      </c>
      <c r="F193" s="9">
        <v>333.87</v>
      </c>
      <c r="G193" s="31">
        <f>ROUND((E193)*11.7%,2)</f>
        <v>98.08</v>
      </c>
      <c r="H193" s="31">
        <f t="shared" si="107"/>
        <v>1368.3999999999999</v>
      </c>
      <c r="I193" s="31">
        <f>ROUND(E193*11.6%,2)</f>
        <v>97.24</v>
      </c>
      <c r="J193" s="31">
        <f t="shared" si="108"/>
        <v>1465.6399999999999</v>
      </c>
      <c r="K193" s="31">
        <f t="shared" si="100"/>
        <v>43.97</v>
      </c>
      <c r="L193" s="28">
        <f t="shared" si="109"/>
        <v>1509.61</v>
      </c>
      <c r="M193" s="28">
        <f t="shared" si="101"/>
        <v>301.92</v>
      </c>
      <c r="N193" s="28">
        <f t="shared" si="110"/>
        <v>1811.53</v>
      </c>
      <c r="O193" s="29">
        <v>178</v>
      </c>
      <c r="P193" s="30">
        <f t="shared" si="90"/>
        <v>2.54</v>
      </c>
      <c r="Q193" s="40">
        <f>ROUND(452.88/O193,2)</f>
        <v>2.54</v>
      </c>
    </row>
    <row r="194" spans="1:17" s="13" customFormat="1" ht="15.95" customHeight="1" x14ac:dyDescent="0.25">
      <c r="A194" s="62">
        <v>150</v>
      </c>
      <c r="B194" s="8" t="s">
        <v>188</v>
      </c>
      <c r="C194" s="5" t="s">
        <v>29</v>
      </c>
      <c r="D194" s="26">
        <v>92.69</v>
      </c>
      <c r="E194" s="26">
        <v>816.99</v>
      </c>
      <c r="F194" s="26">
        <v>329.18</v>
      </c>
      <c r="G194" s="31">
        <f t="shared" ref="G194:G199" si="116">ROUND((E194)*11.7%,2)</f>
        <v>95.59</v>
      </c>
      <c r="H194" s="31">
        <f t="shared" si="107"/>
        <v>1334.45</v>
      </c>
      <c r="I194" s="31">
        <f t="shared" ref="I194:I199" si="117">ROUND(E194*11.6%,2)</f>
        <v>94.77</v>
      </c>
      <c r="J194" s="31">
        <f t="shared" si="108"/>
        <v>1429.22</v>
      </c>
      <c r="K194" s="31">
        <f t="shared" si="100"/>
        <v>42.88</v>
      </c>
      <c r="L194" s="28">
        <f t="shared" si="109"/>
        <v>1472.1000000000001</v>
      </c>
      <c r="M194" s="28">
        <f t="shared" si="101"/>
        <v>294.42</v>
      </c>
      <c r="N194" s="28">
        <f t="shared" si="110"/>
        <v>1766.5200000000002</v>
      </c>
      <c r="O194" s="29">
        <v>8</v>
      </c>
      <c r="P194" s="30">
        <f t="shared" si="90"/>
        <v>55.2</v>
      </c>
      <c r="Q194" s="40">
        <f t="shared" ref="Q194:Q199" si="118">ROUND(441.63/O194,2)</f>
        <v>55.2</v>
      </c>
    </row>
    <row r="195" spans="1:17" s="13" customFormat="1" ht="15.95" customHeight="1" x14ac:dyDescent="0.25">
      <c r="A195" s="62">
        <v>151</v>
      </c>
      <c r="B195" s="8" t="s">
        <v>189</v>
      </c>
      <c r="C195" s="5" t="s">
        <v>29</v>
      </c>
      <c r="D195" s="26">
        <v>92.69</v>
      </c>
      <c r="E195" s="26">
        <v>816.99</v>
      </c>
      <c r="F195" s="26">
        <v>329.18</v>
      </c>
      <c r="G195" s="31">
        <f t="shared" si="116"/>
        <v>95.59</v>
      </c>
      <c r="H195" s="31">
        <f t="shared" si="107"/>
        <v>1334.45</v>
      </c>
      <c r="I195" s="31">
        <f t="shared" si="117"/>
        <v>94.77</v>
      </c>
      <c r="J195" s="31">
        <f t="shared" si="108"/>
        <v>1429.22</v>
      </c>
      <c r="K195" s="31">
        <f t="shared" si="100"/>
        <v>42.88</v>
      </c>
      <c r="L195" s="28">
        <f t="shared" si="109"/>
        <v>1472.1000000000001</v>
      </c>
      <c r="M195" s="28">
        <f t="shared" si="101"/>
        <v>294.42</v>
      </c>
      <c r="N195" s="28">
        <f t="shared" si="110"/>
        <v>1766.5200000000002</v>
      </c>
      <c r="O195" s="29">
        <v>12</v>
      </c>
      <c r="P195" s="30">
        <f t="shared" si="90"/>
        <v>36.799999999999997</v>
      </c>
      <c r="Q195" s="40">
        <f t="shared" si="118"/>
        <v>36.799999999999997</v>
      </c>
    </row>
    <row r="196" spans="1:17" s="13" customFormat="1" ht="15.95" customHeight="1" x14ac:dyDescent="0.25">
      <c r="A196" s="62">
        <v>152</v>
      </c>
      <c r="B196" s="8" t="s">
        <v>190</v>
      </c>
      <c r="C196" s="5" t="s">
        <v>25</v>
      </c>
      <c r="D196" s="26">
        <v>92.69</v>
      </c>
      <c r="E196" s="26">
        <v>816.99</v>
      </c>
      <c r="F196" s="26">
        <v>329.18</v>
      </c>
      <c r="G196" s="31">
        <f t="shared" si="116"/>
        <v>95.59</v>
      </c>
      <c r="H196" s="31">
        <f t="shared" si="107"/>
        <v>1334.45</v>
      </c>
      <c r="I196" s="31">
        <f t="shared" si="117"/>
        <v>94.77</v>
      </c>
      <c r="J196" s="31">
        <f t="shared" si="108"/>
        <v>1429.22</v>
      </c>
      <c r="K196" s="31">
        <f t="shared" si="100"/>
        <v>42.88</v>
      </c>
      <c r="L196" s="28">
        <f t="shared" si="109"/>
        <v>1472.1000000000001</v>
      </c>
      <c r="M196" s="28">
        <f t="shared" si="101"/>
        <v>294.42</v>
      </c>
      <c r="N196" s="28">
        <f t="shared" si="110"/>
        <v>1766.5200000000002</v>
      </c>
      <c r="O196" s="29">
        <v>77</v>
      </c>
      <c r="P196" s="30">
        <f t="shared" si="90"/>
        <v>5.74</v>
      </c>
      <c r="Q196" s="40">
        <f t="shared" si="118"/>
        <v>5.74</v>
      </c>
    </row>
    <row r="197" spans="1:17" s="13" customFormat="1" ht="15.95" customHeight="1" x14ac:dyDescent="0.25">
      <c r="A197" s="62">
        <v>153</v>
      </c>
      <c r="B197" s="8" t="s">
        <v>191</v>
      </c>
      <c r="C197" s="5" t="s">
        <v>29</v>
      </c>
      <c r="D197" s="26">
        <v>92.69</v>
      </c>
      <c r="E197" s="26">
        <v>816.99</v>
      </c>
      <c r="F197" s="26">
        <v>329.18</v>
      </c>
      <c r="G197" s="31">
        <f t="shared" si="116"/>
        <v>95.59</v>
      </c>
      <c r="H197" s="31">
        <f t="shared" si="107"/>
        <v>1334.45</v>
      </c>
      <c r="I197" s="31">
        <f t="shared" si="117"/>
        <v>94.77</v>
      </c>
      <c r="J197" s="31">
        <f t="shared" si="108"/>
        <v>1429.22</v>
      </c>
      <c r="K197" s="31">
        <f t="shared" si="100"/>
        <v>42.88</v>
      </c>
      <c r="L197" s="28">
        <f t="shared" si="109"/>
        <v>1472.1000000000001</v>
      </c>
      <c r="M197" s="28">
        <f t="shared" si="101"/>
        <v>294.42</v>
      </c>
      <c r="N197" s="28">
        <f t="shared" si="110"/>
        <v>1766.5200000000002</v>
      </c>
      <c r="O197" s="29">
        <v>29</v>
      </c>
      <c r="P197" s="30">
        <f t="shared" si="90"/>
        <v>15.23</v>
      </c>
      <c r="Q197" s="40">
        <f t="shared" si="118"/>
        <v>15.23</v>
      </c>
    </row>
    <row r="198" spans="1:17" s="13" customFormat="1" ht="15.95" customHeight="1" x14ac:dyDescent="0.25">
      <c r="A198" s="62">
        <v>154</v>
      </c>
      <c r="B198" s="8" t="s">
        <v>192</v>
      </c>
      <c r="C198" s="6" t="s">
        <v>193</v>
      </c>
      <c r="D198" s="26">
        <v>92.69</v>
      </c>
      <c r="E198" s="26">
        <v>816.99</v>
      </c>
      <c r="F198" s="26">
        <v>329.18</v>
      </c>
      <c r="G198" s="31">
        <f t="shared" si="116"/>
        <v>95.59</v>
      </c>
      <c r="H198" s="31">
        <f t="shared" si="107"/>
        <v>1334.45</v>
      </c>
      <c r="I198" s="31">
        <f t="shared" si="117"/>
        <v>94.77</v>
      </c>
      <c r="J198" s="31">
        <f t="shared" si="108"/>
        <v>1429.22</v>
      </c>
      <c r="K198" s="31">
        <f t="shared" si="100"/>
        <v>42.88</v>
      </c>
      <c r="L198" s="28">
        <f t="shared" si="109"/>
        <v>1472.1000000000001</v>
      </c>
      <c r="M198" s="28">
        <f t="shared" si="101"/>
        <v>294.42</v>
      </c>
      <c r="N198" s="28">
        <f t="shared" si="110"/>
        <v>1766.5200000000002</v>
      </c>
      <c r="O198" s="29">
        <v>31</v>
      </c>
      <c r="P198" s="30">
        <f t="shared" si="90"/>
        <v>14.25</v>
      </c>
      <c r="Q198" s="40">
        <f t="shared" si="118"/>
        <v>14.25</v>
      </c>
    </row>
    <row r="199" spans="1:17" s="13" customFormat="1" ht="15.95" customHeight="1" x14ac:dyDescent="0.25">
      <c r="A199" s="62">
        <v>155</v>
      </c>
      <c r="B199" s="8" t="s">
        <v>194</v>
      </c>
      <c r="C199" s="5" t="s">
        <v>25</v>
      </c>
      <c r="D199" s="26">
        <v>92.69</v>
      </c>
      <c r="E199" s="26">
        <v>816.99</v>
      </c>
      <c r="F199" s="26">
        <v>329.18</v>
      </c>
      <c r="G199" s="31">
        <f t="shared" si="116"/>
        <v>95.59</v>
      </c>
      <c r="H199" s="31">
        <f t="shared" si="107"/>
        <v>1334.45</v>
      </c>
      <c r="I199" s="31">
        <f t="shared" si="117"/>
        <v>94.77</v>
      </c>
      <c r="J199" s="31">
        <f t="shared" si="108"/>
        <v>1429.22</v>
      </c>
      <c r="K199" s="31">
        <f t="shared" si="100"/>
        <v>42.88</v>
      </c>
      <c r="L199" s="28">
        <f t="shared" si="109"/>
        <v>1472.1000000000001</v>
      </c>
      <c r="M199" s="28">
        <f t="shared" si="101"/>
        <v>294.42</v>
      </c>
      <c r="N199" s="28">
        <f t="shared" si="110"/>
        <v>1766.5200000000002</v>
      </c>
      <c r="O199" s="29">
        <v>44</v>
      </c>
      <c r="P199" s="30">
        <f t="shared" si="90"/>
        <v>10.039999999999999</v>
      </c>
      <c r="Q199" s="40">
        <f t="shared" si="118"/>
        <v>10.039999999999999</v>
      </c>
    </row>
    <row r="200" spans="1:17" s="13" customFormat="1" ht="15.95" customHeight="1" x14ac:dyDescent="0.25">
      <c r="A200" s="62">
        <v>156</v>
      </c>
      <c r="B200" s="8" t="s">
        <v>195</v>
      </c>
      <c r="C200" s="5" t="s">
        <v>63</v>
      </c>
      <c r="D200" s="26">
        <v>92.69</v>
      </c>
      <c r="E200" s="26">
        <v>816.99</v>
      </c>
      <c r="F200" s="26">
        <v>329.18</v>
      </c>
      <c r="G200" s="31">
        <f>ROUND((E200)*11.7%,2)</f>
        <v>95.59</v>
      </c>
      <c r="H200" s="31">
        <f t="shared" si="107"/>
        <v>1334.45</v>
      </c>
      <c r="I200" s="31">
        <f>ROUND(E200*11.6%,2)</f>
        <v>94.77</v>
      </c>
      <c r="J200" s="31">
        <f t="shared" si="108"/>
        <v>1429.22</v>
      </c>
      <c r="K200" s="31">
        <f t="shared" si="100"/>
        <v>42.88</v>
      </c>
      <c r="L200" s="28">
        <f t="shared" si="109"/>
        <v>1472.1000000000001</v>
      </c>
      <c r="M200" s="28">
        <f t="shared" si="101"/>
        <v>294.42</v>
      </c>
      <c r="N200" s="28">
        <f t="shared" si="110"/>
        <v>1766.5200000000002</v>
      </c>
      <c r="O200" s="29">
        <v>41</v>
      </c>
      <c r="P200" s="30">
        <f t="shared" si="90"/>
        <v>10.77</v>
      </c>
      <c r="Q200" s="40">
        <f>ROUND(441.63/O200,2)</f>
        <v>10.77</v>
      </c>
    </row>
    <row r="201" spans="1:17" s="13" customFormat="1" ht="15.95" customHeight="1" x14ac:dyDescent="0.25">
      <c r="A201" s="62">
        <v>157</v>
      </c>
      <c r="B201" s="8" t="s">
        <v>196</v>
      </c>
      <c r="C201" s="5" t="s">
        <v>23</v>
      </c>
      <c r="D201" s="9">
        <v>92.69</v>
      </c>
      <c r="E201" s="10">
        <v>838.3</v>
      </c>
      <c r="F201" s="9">
        <v>333.87</v>
      </c>
      <c r="G201" s="31">
        <f>ROUND((E201)*11.7%,2)</f>
        <v>98.08</v>
      </c>
      <c r="H201" s="31">
        <f t="shared" si="107"/>
        <v>1362.94</v>
      </c>
      <c r="I201" s="31">
        <f>ROUND(E201*11.6%,2)</f>
        <v>97.24</v>
      </c>
      <c r="J201" s="31">
        <f t="shared" si="108"/>
        <v>1460.18</v>
      </c>
      <c r="K201" s="31">
        <f t="shared" si="100"/>
        <v>43.81</v>
      </c>
      <c r="L201" s="28">
        <f t="shared" si="109"/>
        <v>1503.99</v>
      </c>
      <c r="M201" s="28">
        <f t="shared" si="101"/>
        <v>300.8</v>
      </c>
      <c r="N201" s="28">
        <f t="shared" si="110"/>
        <v>1804.79</v>
      </c>
      <c r="O201" s="29">
        <v>99</v>
      </c>
      <c r="P201" s="30">
        <f t="shared" si="90"/>
        <v>4.5599999999999996</v>
      </c>
      <c r="Q201" s="37">
        <f>ROUND(451.2/O201,2)</f>
        <v>4.5599999999999996</v>
      </c>
    </row>
    <row r="202" spans="1:17" s="13" customFormat="1" ht="15.95" customHeight="1" x14ac:dyDescent="0.25">
      <c r="A202" s="62">
        <v>158</v>
      </c>
      <c r="B202" s="8" t="s">
        <v>197</v>
      </c>
      <c r="C202" s="5" t="s">
        <v>35</v>
      </c>
      <c r="D202" s="26">
        <v>92.69</v>
      </c>
      <c r="E202" s="26">
        <v>816.99</v>
      </c>
      <c r="F202" s="26">
        <v>329.18</v>
      </c>
      <c r="G202" s="31">
        <f t="shared" ref="G202:G203" si="119">ROUND((E202)*11.7%,2)</f>
        <v>95.59</v>
      </c>
      <c r="H202" s="31">
        <f t="shared" si="107"/>
        <v>1334.45</v>
      </c>
      <c r="I202" s="31">
        <f t="shared" ref="I202:I203" si="120">ROUND(E202*11.6%,2)</f>
        <v>94.77</v>
      </c>
      <c r="J202" s="31">
        <f t="shared" si="108"/>
        <v>1429.22</v>
      </c>
      <c r="K202" s="31">
        <f t="shared" si="100"/>
        <v>42.88</v>
      </c>
      <c r="L202" s="28">
        <f t="shared" si="109"/>
        <v>1472.1000000000001</v>
      </c>
      <c r="M202" s="28">
        <f t="shared" si="101"/>
        <v>294.42</v>
      </c>
      <c r="N202" s="28">
        <f t="shared" si="110"/>
        <v>1766.5200000000002</v>
      </c>
      <c r="O202" s="29">
        <v>35</v>
      </c>
      <c r="P202" s="30">
        <f t="shared" si="90"/>
        <v>12.62</v>
      </c>
      <c r="Q202" s="40">
        <f t="shared" ref="Q202:Q203" si="121">ROUND(441.63/O202,2)</f>
        <v>12.62</v>
      </c>
    </row>
    <row r="203" spans="1:17" s="13" customFormat="1" ht="15.95" customHeight="1" x14ac:dyDescent="0.25">
      <c r="A203" s="62">
        <v>159</v>
      </c>
      <c r="B203" s="8" t="s">
        <v>198</v>
      </c>
      <c r="C203" s="5" t="s">
        <v>35</v>
      </c>
      <c r="D203" s="26">
        <v>92.69</v>
      </c>
      <c r="E203" s="26">
        <v>816.99</v>
      </c>
      <c r="F203" s="26">
        <v>329.18</v>
      </c>
      <c r="G203" s="31">
        <f t="shared" si="119"/>
        <v>95.59</v>
      </c>
      <c r="H203" s="31">
        <f t="shared" si="107"/>
        <v>1334.45</v>
      </c>
      <c r="I203" s="31">
        <f t="shared" si="120"/>
        <v>94.77</v>
      </c>
      <c r="J203" s="31">
        <f t="shared" si="108"/>
        <v>1429.22</v>
      </c>
      <c r="K203" s="31">
        <f t="shared" si="100"/>
        <v>42.88</v>
      </c>
      <c r="L203" s="28">
        <f t="shared" si="109"/>
        <v>1472.1000000000001</v>
      </c>
      <c r="M203" s="28">
        <f t="shared" si="101"/>
        <v>294.42</v>
      </c>
      <c r="N203" s="28">
        <f t="shared" si="110"/>
        <v>1766.5200000000002</v>
      </c>
      <c r="O203" s="29">
        <v>53</v>
      </c>
      <c r="P203" s="30">
        <f t="shared" ref="P203:P266" si="122">ROUND(N203/O203/4,2)</f>
        <v>8.33</v>
      </c>
      <c r="Q203" s="40">
        <f t="shared" si="121"/>
        <v>8.33</v>
      </c>
    </row>
    <row r="204" spans="1:17" s="13" customFormat="1" ht="15.95" customHeight="1" x14ac:dyDescent="0.25">
      <c r="A204" s="62">
        <v>160</v>
      </c>
      <c r="B204" s="8" t="s">
        <v>199</v>
      </c>
      <c r="C204" s="47" t="s">
        <v>200</v>
      </c>
      <c r="D204" s="9">
        <v>91.69</v>
      </c>
      <c r="E204" s="9">
        <v>854.74</v>
      </c>
      <c r="F204" s="9">
        <v>415.85</v>
      </c>
      <c r="G204" s="31">
        <f>ROUND((E204)*11.7%,2)</f>
        <v>100</v>
      </c>
      <c r="H204" s="31">
        <f t="shared" si="107"/>
        <v>1462.2800000000002</v>
      </c>
      <c r="I204" s="31">
        <f>ROUND(E204*11.6%,2)</f>
        <v>99.15</v>
      </c>
      <c r="J204" s="31">
        <f t="shared" si="108"/>
        <v>1561.4300000000003</v>
      </c>
      <c r="K204" s="31">
        <f t="shared" si="100"/>
        <v>46.84</v>
      </c>
      <c r="L204" s="28">
        <f t="shared" si="109"/>
        <v>1608.2700000000002</v>
      </c>
      <c r="M204" s="28">
        <f t="shared" si="101"/>
        <v>321.64999999999998</v>
      </c>
      <c r="N204" s="28">
        <f t="shared" si="110"/>
        <v>1929.92</v>
      </c>
      <c r="O204" s="29">
        <v>66</v>
      </c>
      <c r="P204" s="30">
        <f t="shared" si="122"/>
        <v>7.31</v>
      </c>
      <c r="Q204" s="37">
        <f>ROUND(482.49/O204,2)</f>
        <v>7.31</v>
      </c>
    </row>
    <row r="205" spans="1:17" s="13" customFormat="1" ht="1.7" customHeight="1" x14ac:dyDescent="0.25">
      <c r="A205" s="93">
        <v>161</v>
      </c>
      <c r="B205" s="89" t="s">
        <v>318</v>
      </c>
      <c r="C205" s="6" t="s">
        <v>63</v>
      </c>
      <c r="D205" s="93">
        <f>92.69*8+27.1</f>
        <v>768.62</v>
      </c>
      <c r="E205" s="93">
        <f>816.99*8+698.53</f>
        <v>7234.45</v>
      </c>
      <c r="F205" s="93">
        <f>329.18*8+1395.09</f>
        <v>4028.5299999999997</v>
      </c>
      <c r="G205" s="69">
        <f>ROUND((E205)*11.7%,2)</f>
        <v>846.43</v>
      </c>
      <c r="H205" s="69">
        <f t="shared" si="107"/>
        <v>12878.029999999999</v>
      </c>
      <c r="I205" s="69">
        <f>ROUND(E205*11.6%,2)</f>
        <v>839.2</v>
      </c>
      <c r="J205" s="69">
        <f t="shared" si="108"/>
        <v>13717.23</v>
      </c>
      <c r="K205" s="69">
        <f t="shared" si="100"/>
        <v>411.52</v>
      </c>
      <c r="L205" s="69">
        <f t="shared" si="109"/>
        <v>14128.75</v>
      </c>
      <c r="M205" s="71">
        <f t="shared" si="101"/>
        <v>2825.75</v>
      </c>
      <c r="N205" s="69">
        <f t="shared" si="110"/>
        <v>16954.5</v>
      </c>
      <c r="O205" s="73">
        <f>36+35+36+36+36+36+36+35</f>
        <v>286</v>
      </c>
      <c r="P205" s="75">
        <f t="shared" si="122"/>
        <v>14.82</v>
      </c>
      <c r="Q205" s="124">
        <f>ROUND((441.63*8+705.6)/O205,2)</f>
        <v>14.82</v>
      </c>
    </row>
    <row r="206" spans="1:17" s="13" customFormat="1" ht="1.7" customHeight="1" x14ac:dyDescent="0.25">
      <c r="A206" s="95"/>
      <c r="B206" s="92"/>
      <c r="C206" s="7" t="s">
        <v>63</v>
      </c>
      <c r="D206" s="95"/>
      <c r="E206" s="95"/>
      <c r="F206" s="95"/>
      <c r="G206" s="84">
        <f t="shared" si="111"/>
        <v>0</v>
      </c>
      <c r="H206" s="84">
        <f t="shared" si="107"/>
        <v>0</v>
      </c>
      <c r="I206" s="84">
        <f t="shared" si="102"/>
        <v>0</v>
      </c>
      <c r="J206" s="84">
        <f t="shared" si="108"/>
        <v>0</v>
      </c>
      <c r="K206" s="84">
        <f t="shared" si="100"/>
        <v>0</v>
      </c>
      <c r="L206" s="84">
        <f t="shared" si="109"/>
        <v>0</v>
      </c>
      <c r="M206" s="85">
        <f t="shared" si="101"/>
        <v>0</v>
      </c>
      <c r="N206" s="84">
        <f t="shared" si="110"/>
        <v>0</v>
      </c>
      <c r="O206" s="79"/>
      <c r="P206" s="80" t="e">
        <f t="shared" si="122"/>
        <v>#DIV/0!</v>
      </c>
      <c r="Q206" s="124" t="e">
        <f t="shared" ref="Q206:Q266" si="123">ROUND(512.79/O206,2)</f>
        <v>#DIV/0!</v>
      </c>
    </row>
    <row r="207" spans="1:17" s="13" customFormat="1" ht="1.7" customHeight="1" x14ac:dyDescent="0.25">
      <c r="A207" s="95"/>
      <c r="B207" s="92"/>
      <c r="C207" s="7" t="s">
        <v>63</v>
      </c>
      <c r="D207" s="95"/>
      <c r="E207" s="95"/>
      <c r="F207" s="95"/>
      <c r="G207" s="84">
        <f t="shared" si="111"/>
        <v>0</v>
      </c>
      <c r="H207" s="84">
        <f t="shared" si="107"/>
        <v>0</v>
      </c>
      <c r="I207" s="84">
        <f t="shared" si="102"/>
        <v>0</v>
      </c>
      <c r="J207" s="84">
        <f t="shared" si="108"/>
        <v>0</v>
      </c>
      <c r="K207" s="84">
        <f t="shared" si="100"/>
        <v>0</v>
      </c>
      <c r="L207" s="84">
        <f t="shared" si="109"/>
        <v>0</v>
      </c>
      <c r="M207" s="85">
        <f t="shared" si="101"/>
        <v>0</v>
      </c>
      <c r="N207" s="84">
        <f t="shared" si="110"/>
        <v>0</v>
      </c>
      <c r="O207" s="79"/>
      <c r="P207" s="80" t="e">
        <f t="shared" si="122"/>
        <v>#DIV/0!</v>
      </c>
      <c r="Q207" s="124" t="e">
        <f t="shared" si="123"/>
        <v>#DIV/0!</v>
      </c>
    </row>
    <row r="208" spans="1:17" s="13" customFormat="1" ht="1.7" customHeight="1" x14ac:dyDescent="0.25">
      <c r="A208" s="95"/>
      <c r="B208" s="92"/>
      <c r="C208" s="7" t="s">
        <v>63</v>
      </c>
      <c r="D208" s="95"/>
      <c r="E208" s="95"/>
      <c r="F208" s="95"/>
      <c r="G208" s="84">
        <f t="shared" si="111"/>
        <v>0</v>
      </c>
      <c r="H208" s="84">
        <f t="shared" si="107"/>
        <v>0</v>
      </c>
      <c r="I208" s="84">
        <f t="shared" si="102"/>
        <v>0</v>
      </c>
      <c r="J208" s="84">
        <f t="shared" si="108"/>
        <v>0</v>
      </c>
      <c r="K208" s="84">
        <f t="shared" si="100"/>
        <v>0</v>
      </c>
      <c r="L208" s="84">
        <f t="shared" si="109"/>
        <v>0</v>
      </c>
      <c r="M208" s="85">
        <f t="shared" si="101"/>
        <v>0</v>
      </c>
      <c r="N208" s="84">
        <f t="shared" si="110"/>
        <v>0</v>
      </c>
      <c r="O208" s="79"/>
      <c r="P208" s="80" t="e">
        <f t="shared" si="122"/>
        <v>#DIV/0!</v>
      </c>
      <c r="Q208" s="124" t="e">
        <f t="shared" si="123"/>
        <v>#DIV/0!</v>
      </c>
    </row>
    <row r="209" spans="1:17" s="13" customFormat="1" ht="1.7" customHeight="1" x14ac:dyDescent="0.25">
      <c r="A209" s="95"/>
      <c r="B209" s="92"/>
      <c r="C209" s="7" t="s">
        <v>63</v>
      </c>
      <c r="D209" s="95"/>
      <c r="E209" s="95"/>
      <c r="F209" s="95"/>
      <c r="G209" s="84">
        <f t="shared" si="111"/>
        <v>0</v>
      </c>
      <c r="H209" s="84">
        <f t="shared" si="107"/>
        <v>0</v>
      </c>
      <c r="I209" s="84">
        <f t="shared" si="102"/>
        <v>0</v>
      </c>
      <c r="J209" s="84">
        <f t="shared" si="108"/>
        <v>0</v>
      </c>
      <c r="K209" s="84">
        <f t="shared" si="100"/>
        <v>0</v>
      </c>
      <c r="L209" s="84">
        <f t="shared" si="109"/>
        <v>0</v>
      </c>
      <c r="M209" s="85">
        <f t="shared" si="101"/>
        <v>0</v>
      </c>
      <c r="N209" s="84">
        <f t="shared" si="110"/>
        <v>0</v>
      </c>
      <c r="O209" s="79"/>
      <c r="P209" s="80" t="e">
        <f t="shared" si="122"/>
        <v>#DIV/0!</v>
      </c>
      <c r="Q209" s="124" t="e">
        <f t="shared" si="123"/>
        <v>#DIV/0!</v>
      </c>
    </row>
    <row r="210" spans="1:17" s="13" customFormat="1" ht="1.7" customHeight="1" x14ac:dyDescent="0.25">
      <c r="A210" s="95"/>
      <c r="B210" s="92"/>
      <c r="C210" s="7" t="s">
        <v>63</v>
      </c>
      <c r="D210" s="95"/>
      <c r="E210" s="95"/>
      <c r="F210" s="95"/>
      <c r="G210" s="84">
        <f t="shared" si="111"/>
        <v>0</v>
      </c>
      <c r="H210" s="84">
        <f t="shared" si="107"/>
        <v>0</v>
      </c>
      <c r="I210" s="84">
        <f t="shared" si="102"/>
        <v>0</v>
      </c>
      <c r="J210" s="84">
        <f t="shared" si="108"/>
        <v>0</v>
      </c>
      <c r="K210" s="84">
        <f t="shared" si="100"/>
        <v>0</v>
      </c>
      <c r="L210" s="84">
        <f t="shared" si="109"/>
        <v>0</v>
      </c>
      <c r="M210" s="85">
        <f t="shared" si="101"/>
        <v>0</v>
      </c>
      <c r="N210" s="84">
        <f t="shared" si="110"/>
        <v>0</v>
      </c>
      <c r="O210" s="79"/>
      <c r="P210" s="80" t="e">
        <f t="shared" si="122"/>
        <v>#DIV/0!</v>
      </c>
      <c r="Q210" s="124" t="e">
        <f t="shared" si="123"/>
        <v>#DIV/0!</v>
      </c>
    </row>
    <row r="211" spans="1:17" s="13" customFormat="1" ht="1.7" customHeight="1" x14ac:dyDescent="0.25">
      <c r="A211" s="95"/>
      <c r="B211" s="92"/>
      <c r="C211" s="7" t="s">
        <v>63</v>
      </c>
      <c r="D211" s="95"/>
      <c r="E211" s="95"/>
      <c r="F211" s="95"/>
      <c r="G211" s="84">
        <f t="shared" si="111"/>
        <v>0</v>
      </c>
      <c r="H211" s="84">
        <f t="shared" si="107"/>
        <v>0</v>
      </c>
      <c r="I211" s="84">
        <f t="shared" si="102"/>
        <v>0</v>
      </c>
      <c r="J211" s="84">
        <f t="shared" si="108"/>
        <v>0</v>
      </c>
      <c r="K211" s="84">
        <f t="shared" si="100"/>
        <v>0</v>
      </c>
      <c r="L211" s="84">
        <f t="shared" si="109"/>
        <v>0</v>
      </c>
      <c r="M211" s="85">
        <f t="shared" si="101"/>
        <v>0</v>
      </c>
      <c r="N211" s="84">
        <f t="shared" si="110"/>
        <v>0</v>
      </c>
      <c r="O211" s="79"/>
      <c r="P211" s="80" t="e">
        <f t="shared" si="122"/>
        <v>#DIV/0!</v>
      </c>
      <c r="Q211" s="124" t="e">
        <f t="shared" si="123"/>
        <v>#DIV/0!</v>
      </c>
    </row>
    <row r="212" spans="1:17" s="13" customFormat="1" ht="1.7" customHeight="1" x14ac:dyDescent="0.25">
      <c r="A212" s="95"/>
      <c r="B212" s="92"/>
      <c r="C212" s="7" t="s">
        <v>63</v>
      </c>
      <c r="D212" s="95"/>
      <c r="E212" s="95"/>
      <c r="F212" s="95"/>
      <c r="G212" s="84">
        <f t="shared" si="111"/>
        <v>0</v>
      </c>
      <c r="H212" s="84">
        <f t="shared" si="107"/>
        <v>0</v>
      </c>
      <c r="I212" s="84">
        <f t="shared" si="102"/>
        <v>0</v>
      </c>
      <c r="J212" s="84">
        <f t="shared" si="108"/>
        <v>0</v>
      </c>
      <c r="K212" s="84">
        <f t="shared" si="100"/>
        <v>0</v>
      </c>
      <c r="L212" s="84">
        <f t="shared" si="109"/>
        <v>0</v>
      </c>
      <c r="M212" s="85">
        <f t="shared" si="101"/>
        <v>0</v>
      </c>
      <c r="N212" s="84">
        <f t="shared" si="110"/>
        <v>0</v>
      </c>
      <c r="O212" s="79"/>
      <c r="P212" s="80" t="e">
        <f t="shared" si="122"/>
        <v>#DIV/0!</v>
      </c>
      <c r="Q212" s="124" t="e">
        <f t="shared" si="123"/>
        <v>#DIV/0!</v>
      </c>
    </row>
    <row r="213" spans="1:17" s="13" customFormat="1" ht="1.7" customHeight="1" x14ac:dyDescent="0.25">
      <c r="A213" s="94"/>
      <c r="B213" s="90"/>
      <c r="C213" s="11" t="s">
        <v>201</v>
      </c>
      <c r="D213" s="94"/>
      <c r="E213" s="94"/>
      <c r="F213" s="94"/>
      <c r="G213" s="70">
        <f t="shared" si="111"/>
        <v>0</v>
      </c>
      <c r="H213" s="70">
        <f t="shared" si="107"/>
        <v>0</v>
      </c>
      <c r="I213" s="70">
        <f t="shared" si="102"/>
        <v>0</v>
      </c>
      <c r="J213" s="70">
        <f t="shared" si="108"/>
        <v>0</v>
      </c>
      <c r="K213" s="70">
        <f t="shared" si="100"/>
        <v>0</v>
      </c>
      <c r="L213" s="70">
        <f t="shared" si="109"/>
        <v>0</v>
      </c>
      <c r="M213" s="72">
        <f t="shared" si="101"/>
        <v>0</v>
      </c>
      <c r="N213" s="70">
        <f t="shared" si="110"/>
        <v>0</v>
      </c>
      <c r="O213" s="74"/>
      <c r="P213" s="76" t="e">
        <f t="shared" si="122"/>
        <v>#DIV/0!</v>
      </c>
      <c r="Q213" s="124" t="e">
        <f t="shared" si="123"/>
        <v>#DIV/0!</v>
      </c>
    </row>
    <row r="214" spans="1:17" s="13" customFormat="1" ht="2.65" customHeight="1" x14ac:dyDescent="0.25">
      <c r="A214" s="93">
        <v>162</v>
      </c>
      <c r="B214" s="89" t="s">
        <v>202</v>
      </c>
      <c r="C214" s="6" t="s">
        <v>26</v>
      </c>
      <c r="D214" s="67">
        <f>92.69*6</f>
        <v>556.14</v>
      </c>
      <c r="E214" s="67">
        <f>816.99*6</f>
        <v>4901.9400000000005</v>
      </c>
      <c r="F214" s="67">
        <f>329.18*6</f>
        <v>1975.08</v>
      </c>
      <c r="G214" s="69">
        <f>ROUND((E214)*11.7%,2)</f>
        <v>573.53</v>
      </c>
      <c r="H214" s="69">
        <f t="shared" si="107"/>
        <v>8006.6900000000005</v>
      </c>
      <c r="I214" s="69">
        <f>ROUND(E214*11.6%,2)</f>
        <v>568.63</v>
      </c>
      <c r="J214" s="69">
        <f t="shared" si="108"/>
        <v>8575.32</v>
      </c>
      <c r="K214" s="69">
        <f t="shared" si="100"/>
        <v>257.26</v>
      </c>
      <c r="L214" s="71">
        <f t="shared" si="109"/>
        <v>8832.58</v>
      </c>
      <c r="M214" s="71">
        <f t="shared" si="101"/>
        <v>1766.52</v>
      </c>
      <c r="N214" s="71">
        <f t="shared" si="110"/>
        <v>10599.1</v>
      </c>
      <c r="O214" s="81">
        <f>36+36+35+53+53+53</f>
        <v>266</v>
      </c>
      <c r="P214" s="75">
        <f t="shared" si="122"/>
        <v>9.9600000000000009</v>
      </c>
      <c r="Q214" s="123">
        <f>ROUND(441.63*6/O214,2)</f>
        <v>9.9600000000000009</v>
      </c>
    </row>
    <row r="215" spans="1:17" s="13" customFormat="1" ht="2.65" customHeight="1" x14ac:dyDescent="0.25">
      <c r="A215" s="95"/>
      <c r="B215" s="92"/>
      <c r="C215" s="7" t="s">
        <v>63</v>
      </c>
      <c r="D215" s="91"/>
      <c r="E215" s="91"/>
      <c r="F215" s="91"/>
      <c r="G215" s="84">
        <f t="shared" si="111"/>
        <v>0</v>
      </c>
      <c r="H215" s="84">
        <f t="shared" si="107"/>
        <v>0</v>
      </c>
      <c r="I215" s="84">
        <f t="shared" si="102"/>
        <v>0</v>
      </c>
      <c r="J215" s="84">
        <f t="shared" si="108"/>
        <v>0</v>
      </c>
      <c r="K215" s="84">
        <f t="shared" si="100"/>
        <v>0</v>
      </c>
      <c r="L215" s="85">
        <f t="shared" si="109"/>
        <v>0</v>
      </c>
      <c r="M215" s="85">
        <f t="shared" si="101"/>
        <v>0</v>
      </c>
      <c r="N215" s="85">
        <f t="shared" si="110"/>
        <v>0</v>
      </c>
      <c r="O215" s="83"/>
      <c r="P215" s="80" t="e">
        <f t="shared" si="122"/>
        <v>#DIV/0!</v>
      </c>
      <c r="Q215" s="123" t="e">
        <f t="shared" si="123"/>
        <v>#DIV/0!</v>
      </c>
    </row>
    <row r="216" spans="1:17" s="13" customFormat="1" ht="2.65" customHeight="1" x14ac:dyDescent="0.25">
      <c r="A216" s="95"/>
      <c r="B216" s="92"/>
      <c r="C216" s="7" t="s">
        <v>63</v>
      </c>
      <c r="D216" s="91"/>
      <c r="E216" s="91"/>
      <c r="F216" s="91"/>
      <c r="G216" s="84">
        <f t="shared" si="111"/>
        <v>0</v>
      </c>
      <c r="H216" s="84">
        <f t="shared" si="107"/>
        <v>0</v>
      </c>
      <c r="I216" s="84">
        <f t="shared" si="102"/>
        <v>0</v>
      </c>
      <c r="J216" s="84">
        <f t="shared" si="108"/>
        <v>0</v>
      </c>
      <c r="K216" s="84">
        <f t="shared" si="100"/>
        <v>0</v>
      </c>
      <c r="L216" s="85">
        <f t="shared" si="109"/>
        <v>0</v>
      </c>
      <c r="M216" s="85">
        <f t="shared" si="101"/>
        <v>0</v>
      </c>
      <c r="N216" s="85">
        <f t="shared" si="110"/>
        <v>0</v>
      </c>
      <c r="O216" s="83"/>
      <c r="P216" s="80" t="e">
        <f t="shared" si="122"/>
        <v>#DIV/0!</v>
      </c>
      <c r="Q216" s="123" t="e">
        <f t="shared" si="123"/>
        <v>#DIV/0!</v>
      </c>
    </row>
    <row r="217" spans="1:17" s="13" customFormat="1" ht="2.65" customHeight="1" x14ac:dyDescent="0.25">
      <c r="A217" s="95"/>
      <c r="B217" s="92"/>
      <c r="C217" s="7" t="s">
        <v>63</v>
      </c>
      <c r="D217" s="91"/>
      <c r="E217" s="91"/>
      <c r="F217" s="91"/>
      <c r="G217" s="84">
        <f t="shared" si="111"/>
        <v>0</v>
      </c>
      <c r="H217" s="84">
        <f t="shared" si="107"/>
        <v>0</v>
      </c>
      <c r="I217" s="84">
        <f t="shared" si="102"/>
        <v>0</v>
      </c>
      <c r="J217" s="84">
        <f t="shared" si="108"/>
        <v>0</v>
      </c>
      <c r="K217" s="84">
        <f t="shared" si="100"/>
        <v>0</v>
      </c>
      <c r="L217" s="85">
        <f t="shared" si="109"/>
        <v>0</v>
      </c>
      <c r="M217" s="85">
        <f t="shared" si="101"/>
        <v>0</v>
      </c>
      <c r="N217" s="85">
        <f t="shared" si="110"/>
        <v>0</v>
      </c>
      <c r="O217" s="83"/>
      <c r="P217" s="80" t="e">
        <f t="shared" si="122"/>
        <v>#DIV/0!</v>
      </c>
      <c r="Q217" s="123" t="e">
        <f t="shared" si="123"/>
        <v>#DIV/0!</v>
      </c>
    </row>
    <row r="218" spans="1:17" s="13" customFormat="1" ht="2.65" customHeight="1" x14ac:dyDescent="0.25">
      <c r="A218" s="95"/>
      <c r="B218" s="92"/>
      <c r="C218" s="7" t="s">
        <v>63</v>
      </c>
      <c r="D218" s="91"/>
      <c r="E218" s="91"/>
      <c r="F218" s="91"/>
      <c r="G218" s="84">
        <f t="shared" si="111"/>
        <v>0</v>
      </c>
      <c r="H218" s="84">
        <f t="shared" si="107"/>
        <v>0</v>
      </c>
      <c r="I218" s="84">
        <f t="shared" si="102"/>
        <v>0</v>
      </c>
      <c r="J218" s="84">
        <f t="shared" si="108"/>
        <v>0</v>
      </c>
      <c r="K218" s="84">
        <f t="shared" si="100"/>
        <v>0</v>
      </c>
      <c r="L218" s="85">
        <f t="shared" si="109"/>
        <v>0</v>
      </c>
      <c r="M218" s="85">
        <f t="shared" si="101"/>
        <v>0</v>
      </c>
      <c r="N218" s="85">
        <f t="shared" si="110"/>
        <v>0</v>
      </c>
      <c r="O218" s="83"/>
      <c r="P218" s="80" t="e">
        <f t="shared" si="122"/>
        <v>#DIV/0!</v>
      </c>
      <c r="Q218" s="123" t="e">
        <f t="shared" si="123"/>
        <v>#DIV/0!</v>
      </c>
    </row>
    <row r="219" spans="1:17" s="13" customFormat="1" ht="2.65" customHeight="1" x14ac:dyDescent="0.25">
      <c r="A219" s="94"/>
      <c r="B219" s="90"/>
      <c r="C219" s="7" t="s">
        <v>63</v>
      </c>
      <c r="D219" s="68"/>
      <c r="E219" s="68"/>
      <c r="F219" s="68"/>
      <c r="G219" s="70">
        <f t="shared" si="111"/>
        <v>0</v>
      </c>
      <c r="H219" s="70">
        <f t="shared" si="107"/>
        <v>0</v>
      </c>
      <c r="I219" s="70">
        <f t="shared" si="102"/>
        <v>0</v>
      </c>
      <c r="J219" s="70">
        <f t="shared" si="108"/>
        <v>0</v>
      </c>
      <c r="K219" s="70">
        <f t="shared" si="100"/>
        <v>0</v>
      </c>
      <c r="L219" s="72">
        <f t="shared" si="109"/>
        <v>0</v>
      </c>
      <c r="M219" s="72">
        <f t="shared" si="101"/>
        <v>0</v>
      </c>
      <c r="N219" s="72">
        <f t="shared" si="110"/>
        <v>0</v>
      </c>
      <c r="O219" s="82"/>
      <c r="P219" s="76" t="e">
        <f t="shared" si="122"/>
        <v>#DIV/0!</v>
      </c>
      <c r="Q219" s="123" t="e">
        <f t="shared" si="123"/>
        <v>#DIV/0!</v>
      </c>
    </row>
    <row r="220" spans="1:17" s="13" customFormat="1" ht="15.95" customHeight="1" x14ac:dyDescent="0.25">
      <c r="A220" s="62">
        <v>163</v>
      </c>
      <c r="B220" s="8" t="s">
        <v>203</v>
      </c>
      <c r="C220" s="6" t="s">
        <v>204</v>
      </c>
      <c r="D220" s="9">
        <v>98.15</v>
      </c>
      <c r="E220" s="10">
        <v>838.3</v>
      </c>
      <c r="F220" s="9">
        <v>333.87</v>
      </c>
      <c r="G220" s="31">
        <f>ROUND((E220)*11.7%,2)</f>
        <v>98.08</v>
      </c>
      <c r="H220" s="31">
        <f t="shared" si="107"/>
        <v>1368.3999999999999</v>
      </c>
      <c r="I220" s="31">
        <f>ROUND(E220*11.6%,2)</f>
        <v>97.24</v>
      </c>
      <c r="J220" s="31">
        <f t="shared" si="108"/>
        <v>1465.6399999999999</v>
      </c>
      <c r="K220" s="31">
        <f t="shared" si="100"/>
        <v>43.97</v>
      </c>
      <c r="L220" s="28">
        <f t="shared" si="109"/>
        <v>1509.61</v>
      </c>
      <c r="M220" s="28">
        <f t="shared" si="101"/>
        <v>301.92</v>
      </c>
      <c r="N220" s="28">
        <f t="shared" si="110"/>
        <v>1811.53</v>
      </c>
      <c r="O220" s="29">
        <v>196</v>
      </c>
      <c r="P220" s="30">
        <f t="shared" si="122"/>
        <v>2.31</v>
      </c>
      <c r="Q220" s="40">
        <f>ROUND(452.88/O220,2)</f>
        <v>2.31</v>
      </c>
    </row>
    <row r="221" spans="1:17" s="13" customFormat="1" ht="15.95" customHeight="1" x14ac:dyDescent="0.25">
      <c r="A221" s="62">
        <v>164</v>
      </c>
      <c r="B221" s="8" t="s">
        <v>205</v>
      </c>
      <c r="C221" s="5" t="s">
        <v>23</v>
      </c>
      <c r="D221" s="9">
        <v>92.69</v>
      </c>
      <c r="E221" s="10">
        <v>838.3</v>
      </c>
      <c r="F221" s="9">
        <v>333.87</v>
      </c>
      <c r="G221" s="31">
        <f>ROUND((E221)*11.7%,2)</f>
        <v>98.08</v>
      </c>
      <c r="H221" s="31">
        <f t="shared" si="107"/>
        <v>1362.94</v>
      </c>
      <c r="I221" s="31">
        <f>ROUND(E221*11.6%,2)</f>
        <v>97.24</v>
      </c>
      <c r="J221" s="31">
        <f t="shared" si="108"/>
        <v>1460.18</v>
      </c>
      <c r="K221" s="31">
        <f t="shared" si="100"/>
        <v>43.81</v>
      </c>
      <c r="L221" s="28">
        <f t="shared" si="109"/>
        <v>1503.99</v>
      </c>
      <c r="M221" s="28">
        <f t="shared" si="101"/>
        <v>300.8</v>
      </c>
      <c r="N221" s="28">
        <f t="shared" si="110"/>
        <v>1804.79</v>
      </c>
      <c r="O221" s="29">
        <v>107</v>
      </c>
      <c r="P221" s="30">
        <f t="shared" si="122"/>
        <v>4.22</v>
      </c>
      <c r="Q221" s="37">
        <f>ROUND(451.2/O221,2)</f>
        <v>4.22</v>
      </c>
    </row>
    <row r="222" spans="1:17" s="13" customFormat="1" ht="2.65" customHeight="1" x14ac:dyDescent="0.25">
      <c r="A222" s="93">
        <v>165</v>
      </c>
      <c r="B222" s="89" t="s">
        <v>319</v>
      </c>
      <c r="C222" s="6" t="s">
        <v>26</v>
      </c>
      <c r="D222" s="67">
        <f>92.69*5+27.1</f>
        <v>490.55</v>
      </c>
      <c r="E222" s="67">
        <f>816.99*5+698.53</f>
        <v>4783.4799999999996</v>
      </c>
      <c r="F222" s="67">
        <f>329.18*5+1395.09</f>
        <v>3040.99</v>
      </c>
      <c r="G222" s="69">
        <f>ROUND((E222)*11.7%,2)</f>
        <v>559.66999999999996</v>
      </c>
      <c r="H222" s="69">
        <f t="shared" si="107"/>
        <v>8874.69</v>
      </c>
      <c r="I222" s="69">
        <f>ROUND(E222*11.6%,2)</f>
        <v>554.88</v>
      </c>
      <c r="J222" s="69">
        <f t="shared" si="108"/>
        <v>9429.57</v>
      </c>
      <c r="K222" s="69">
        <f t="shared" si="100"/>
        <v>282.89</v>
      </c>
      <c r="L222" s="71">
        <f t="shared" si="109"/>
        <v>9712.4599999999991</v>
      </c>
      <c r="M222" s="71">
        <f t="shared" si="101"/>
        <v>1942.49</v>
      </c>
      <c r="N222" s="71">
        <f t="shared" si="110"/>
        <v>11654.949999999999</v>
      </c>
      <c r="O222" s="81">
        <f>36+36+54+63+54</f>
        <v>243</v>
      </c>
      <c r="P222" s="75">
        <f t="shared" si="122"/>
        <v>11.99</v>
      </c>
      <c r="Q222" s="123">
        <f>ROUND((441.63*5+705.6)/O222,2)</f>
        <v>11.99</v>
      </c>
    </row>
    <row r="223" spans="1:17" s="13" customFormat="1" ht="2.65" customHeight="1" x14ac:dyDescent="0.25">
      <c r="A223" s="95"/>
      <c r="B223" s="92"/>
      <c r="C223" s="7" t="s">
        <v>63</v>
      </c>
      <c r="D223" s="91"/>
      <c r="E223" s="91"/>
      <c r="F223" s="91"/>
      <c r="G223" s="84">
        <f t="shared" si="111"/>
        <v>0</v>
      </c>
      <c r="H223" s="84">
        <f t="shared" si="107"/>
        <v>0</v>
      </c>
      <c r="I223" s="84">
        <f t="shared" si="102"/>
        <v>0</v>
      </c>
      <c r="J223" s="84">
        <f t="shared" si="108"/>
        <v>0</v>
      </c>
      <c r="K223" s="84">
        <f t="shared" si="100"/>
        <v>0</v>
      </c>
      <c r="L223" s="85">
        <f t="shared" si="109"/>
        <v>0</v>
      </c>
      <c r="M223" s="85">
        <f t="shared" si="101"/>
        <v>0</v>
      </c>
      <c r="N223" s="85">
        <f t="shared" si="110"/>
        <v>0</v>
      </c>
      <c r="O223" s="83"/>
      <c r="P223" s="80" t="e">
        <f t="shared" si="122"/>
        <v>#DIV/0!</v>
      </c>
      <c r="Q223" s="123" t="e">
        <f t="shared" si="123"/>
        <v>#DIV/0!</v>
      </c>
    </row>
    <row r="224" spans="1:17" s="13" customFormat="1" ht="2.65" customHeight="1" x14ac:dyDescent="0.25">
      <c r="A224" s="95"/>
      <c r="B224" s="92"/>
      <c r="C224" s="7" t="s">
        <v>63</v>
      </c>
      <c r="D224" s="91"/>
      <c r="E224" s="91"/>
      <c r="F224" s="91"/>
      <c r="G224" s="84">
        <f t="shared" si="111"/>
        <v>0</v>
      </c>
      <c r="H224" s="84">
        <f t="shared" si="107"/>
        <v>0</v>
      </c>
      <c r="I224" s="84">
        <f t="shared" si="102"/>
        <v>0</v>
      </c>
      <c r="J224" s="84">
        <f t="shared" si="108"/>
        <v>0</v>
      </c>
      <c r="K224" s="84">
        <f t="shared" si="100"/>
        <v>0</v>
      </c>
      <c r="L224" s="85">
        <f t="shared" si="109"/>
        <v>0</v>
      </c>
      <c r="M224" s="85">
        <f t="shared" si="101"/>
        <v>0</v>
      </c>
      <c r="N224" s="85">
        <f t="shared" si="110"/>
        <v>0</v>
      </c>
      <c r="O224" s="83"/>
      <c r="P224" s="80" t="e">
        <f t="shared" si="122"/>
        <v>#DIV/0!</v>
      </c>
      <c r="Q224" s="123" t="e">
        <f t="shared" si="123"/>
        <v>#DIV/0!</v>
      </c>
    </row>
    <row r="225" spans="1:17" s="13" customFormat="1" ht="2.65" customHeight="1" x14ac:dyDescent="0.25">
      <c r="A225" s="95"/>
      <c r="B225" s="92"/>
      <c r="C225" s="7" t="s">
        <v>63</v>
      </c>
      <c r="D225" s="91"/>
      <c r="E225" s="91"/>
      <c r="F225" s="91"/>
      <c r="G225" s="84">
        <f t="shared" si="111"/>
        <v>0</v>
      </c>
      <c r="H225" s="84">
        <f t="shared" si="107"/>
        <v>0</v>
      </c>
      <c r="I225" s="84">
        <f t="shared" si="102"/>
        <v>0</v>
      </c>
      <c r="J225" s="84">
        <f t="shared" si="108"/>
        <v>0</v>
      </c>
      <c r="K225" s="84">
        <f t="shared" si="100"/>
        <v>0</v>
      </c>
      <c r="L225" s="85">
        <f t="shared" si="109"/>
        <v>0</v>
      </c>
      <c r="M225" s="85">
        <f t="shared" si="101"/>
        <v>0</v>
      </c>
      <c r="N225" s="85">
        <f t="shared" si="110"/>
        <v>0</v>
      </c>
      <c r="O225" s="83"/>
      <c r="P225" s="80" t="e">
        <f t="shared" si="122"/>
        <v>#DIV/0!</v>
      </c>
      <c r="Q225" s="123" t="e">
        <f t="shared" si="123"/>
        <v>#DIV/0!</v>
      </c>
    </row>
    <row r="226" spans="1:17" s="13" customFormat="1" ht="2.65" customHeight="1" x14ac:dyDescent="0.25">
      <c r="A226" s="95"/>
      <c r="B226" s="92"/>
      <c r="C226" s="7" t="s">
        <v>63</v>
      </c>
      <c r="D226" s="91"/>
      <c r="E226" s="91"/>
      <c r="F226" s="91"/>
      <c r="G226" s="84">
        <f t="shared" si="111"/>
        <v>0</v>
      </c>
      <c r="H226" s="84">
        <f t="shared" si="107"/>
        <v>0</v>
      </c>
      <c r="I226" s="84">
        <f t="shared" si="102"/>
        <v>0</v>
      </c>
      <c r="J226" s="84">
        <f t="shared" si="108"/>
        <v>0</v>
      </c>
      <c r="K226" s="84">
        <f t="shared" si="100"/>
        <v>0</v>
      </c>
      <c r="L226" s="85">
        <f t="shared" si="109"/>
        <v>0</v>
      </c>
      <c r="M226" s="85">
        <f t="shared" si="101"/>
        <v>0</v>
      </c>
      <c r="N226" s="85">
        <f t="shared" si="110"/>
        <v>0</v>
      </c>
      <c r="O226" s="83"/>
      <c r="P226" s="80" t="e">
        <f t="shared" si="122"/>
        <v>#DIV/0!</v>
      </c>
      <c r="Q226" s="123" t="e">
        <f t="shared" si="123"/>
        <v>#DIV/0!</v>
      </c>
    </row>
    <row r="227" spans="1:17" s="13" customFormat="1" ht="2.65" customHeight="1" x14ac:dyDescent="0.25">
      <c r="A227" s="94"/>
      <c r="B227" s="90"/>
      <c r="C227" s="7" t="s">
        <v>206</v>
      </c>
      <c r="D227" s="68"/>
      <c r="E227" s="68"/>
      <c r="F227" s="68"/>
      <c r="G227" s="70">
        <f t="shared" si="111"/>
        <v>0</v>
      </c>
      <c r="H227" s="70">
        <f t="shared" si="107"/>
        <v>0</v>
      </c>
      <c r="I227" s="70">
        <f t="shared" si="102"/>
        <v>0</v>
      </c>
      <c r="J227" s="70">
        <f t="shared" si="108"/>
        <v>0</v>
      </c>
      <c r="K227" s="70">
        <f t="shared" si="100"/>
        <v>0</v>
      </c>
      <c r="L227" s="72">
        <f t="shared" si="109"/>
        <v>0</v>
      </c>
      <c r="M227" s="72">
        <f t="shared" si="101"/>
        <v>0</v>
      </c>
      <c r="N227" s="72">
        <f t="shared" si="110"/>
        <v>0</v>
      </c>
      <c r="O227" s="82"/>
      <c r="P227" s="76" t="e">
        <f t="shared" si="122"/>
        <v>#DIV/0!</v>
      </c>
      <c r="Q227" s="123" t="e">
        <f t="shared" si="123"/>
        <v>#DIV/0!</v>
      </c>
    </row>
    <row r="228" spans="1:17" s="13" customFormat="1" ht="15.95" customHeight="1" x14ac:dyDescent="0.25">
      <c r="A228" s="62">
        <v>166</v>
      </c>
      <c r="B228" s="8" t="s">
        <v>207</v>
      </c>
      <c r="C228" s="5" t="s">
        <v>23</v>
      </c>
      <c r="D228" s="9">
        <v>92.69</v>
      </c>
      <c r="E228" s="10">
        <v>838.3</v>
      </c>
      <c r="F228" s="9">
        <v>333.87</v>
      </c>
      <c r="G228" s="31">
        <f t="shared" ref="G228:G229" si="124">ROUND((E228)*11.7%,2)</f>
        <v>98.08</v>
      </c>
      <c r="H228" s="31">
        <f t="shared" si="107"/>
        <v>1362.94</v>
      </c>
      <c r="I228" s="31">
        <f t="shared" ref="I228:I229" si="125">ROUND(E228*11.6%,2)</f>
        <v>97.24</v>
      </c>
      <c r="J228" s="31">
        <f t="shared" si="108"/>
        <v>1460.18</v>
      </c>
      <c r="K228" s="31">
        <f t="shared" ref="K228:K291" si="126">ROUND(J228*3%,2)</f>
        <v>43.81</v>
      </c>
      <c r="L228" s="28">
        <f t="shared" si="109"/>
        <v>1503.99</v>
      </c>
      <c r="M228" s="28">
        <f t="shared" ref="M228:M291" si="127">ROUND(L228*20%,2)</f>
        <v>300.8</v>
      </c>
      <c r="N228" s="28">
        <f t="shared" si="110"/>
        <v>1804.79</v>
      </c>
      <c r="O228" s="29">
        <v>180</v>
      </c>
      <c r="P228" s="30">
        <f t="shared" si="122"/>
        <v>2.5099999999999998</v>
      </c>
      <c r="Q228" s="37">
        <f t="shared" ref="Q228:Q229" si="128">ROUND(451.2/O228,2)</f>
        <v>2.5099999999999998</v>
      </c>
    </row>
    <row r="229" spans="1:17" s="13" customFormat="1" ht="15.95" customHeight="1" x14ac:dyDescent="0.25">
      <c r="A229" s="62">
        <v>167</v>
      </c>
      <c r="B229" s="8" t="s">
        <v>208</v>
      </c>
      <c r="C229" s="5" t="s">
        <v>23</v>
      </c>
      <c r="D229" s="9">
        <v>92.69</v>
      </c>
      <c r="E229" s="10">
        <v>838.3</v>
      </c>
      <c r="F229" s="9">
        <v>333.87</v>
      </c>
      <c r="G229" s="31">
        <f t="shared" si="124"/>
        <v>98.08</v>
      </c>
      <c r="H229" s="31">
        <f t="shared" si="107"/>
        <v>1362.94</v>
      </c>
      <c r="I229" s="31">
        <f t="shared" si="125"/>
        <v>97.24</v>
      </c>
      <c r="J229" s="31">
        <f t="shared" si="108"/>
        <v>1460.18</v>
      </c>
      <c r="K229" s="31">
        <f t="shared" si="126"/>
        <v>43.81</v>
      </c>
      <c r="L229" s="28">
        <f t="shared" si="109"/>
        <v>1503.99</v>
      </c>
      <c r="M229" s="28">
        <f t="shared" si="127"/>
        <v>300.8</v>
      </c>
      <c r="N229" s="28">
        <f t="shared" si="110"/>
        <v>1804.79</v>
      </c>
      <c r="O229" s="29">
        <v>121</v>
      </c>
      <c r="P229" s="30">
        <f t="shared" si="122"/>
        <v>3.73</v>
      </c>
      <c r="Q229" s="37">
        <f t="shared" si="128"/>
        <v>3.73</v>
      </c>
    </row>
    <row r="230" spans="1:17" s="13" customFormat="1" ht="15.95" customHeight="1" x14ac:dyDescent="0.25">
      <c r="A230" s="62">
        <v>168</v>
      </c>
      <c r="B230" s="8" t="s">
        <v>215</v>
      </c>
      <c r="C230" s="5" t="s">
        <v>206</v>
      </c>
      <c r="D230" s="10">
        <v>27.1</v>
      </c>
      <c r="E230" s="9">
        <v>698.53</v>
      </c>
      <c r="F230" s="9">
        <v>1395.09</v>
      </c>
      <c r="G230" s="31">
        <f>ROUND((E230)*11.7%,2)</f>
        <v>81.73</v>
      </c>
      <c r="H230" s="31">
        <f t="shared" si="107"/>
        <v>2202.4499999999998</v>
      </c>
      <c r="I230" s="31">
        <f>ROUND(E230*11.6%,2)</f>
        <v>81.03</v>
      </c>
      <c r="J230" s="31">
        <f t="shared" si="108"/>
        <v>2283.48</v>
      </c>
      <c r="K230" s="31">
        <f t="shared" si="126"/>
        <v>68.5</v>
      </c>
      <c r="L230" s="28">
        <f t="shared" si="109"/>
        <v>2351.98</v>
      </c>
      <c r="M230" s="28">
        <f t="shared" si="127"/>
        <v>470.4</v>
      </c>
      <c r="N230" s="28">
        <f t="shared" si="110"/>
        <v>2822.38</v>
      </c>
      <c r="O230" s="29">
        <v>257</v>
      </c>
      <c r="P230" s="30">
        <f t="shared" si="122"/>
        <v>2.75</v>
      </c>
      <c r="Q230" s="37">
        <f>ROUND(705.6/O230,2)</f>
        <v>2.75</v>
      </c>
    </row>
    <row r="231" spans="1:17" s="13" customFormat="1" ht="15.95" customHeight="1" x14ac:dyDescent="0.25">
      <c r="A231" s="62">
        <v>169</v>
      </c>
      <c r="B231" s="8" t="s">
        <v>216</v>
      </c>
      <c r="C231" s="5" t="s">
        <v>23</v>
      </c>
      <c r="D231" s="9">
        <v>92.69</v>
      </c>
      <c r="E231" s="10">
        <v>838.3</v>
      </c>
      <c r="F231" s="9">
        <v>333.87</v>
      </c>
      <c r="G231" s="31">
        <f t="shared" ref="G231:G236" si="129">ROUND((E231)*11.7%,2)</f>
        <v>98.08</v>
      </c>
      <c r="H231" s="31">
        <f t="shared" si="107"/>
        <v>1362.94</v>
      </c>
      <c r="I231" s="31">
        <f t="shared" ref="I231:I236" si="130">ROUND(E231*11.6%,2)</f>
        <v>97.24</v>
      </c>
      <c r="J231" s="31">
        <f t="shared" si="108"/>
        <v>1460.18</v>
      </c>
      <c r="K231" s="31">
        <f t="shared" si="126"/>
        <v>43.81</v>
      </c>
      <c r="L231" s="28">
        <f t="shared" si="109"/>
        <v>1503.99</v>
      </c>
      <c r="M231" s="28">
        <f t="shared" si="127"/>
        <v>300.8</v>
      </c>
      <c r="N231" s="28">
        <f t="shared" si="110"/>
        <v>1804.79</v>
      </c>
      <c r="O231" s="29">
        <v>114</v>
      </c>
      <c r="P231" s="30">
        <f t="shared" si="122"/>
        <v>3.96</v>
      </c>
      <c r="Q231" s="37">
        <f>ROUND(451.2/O231,2)</f>
        <v>3.96</v>
      </c>
    </row>
    <row r="232" spans="1:17" s="13" customFormat="1" ht="15.95" customHeight="1" x14ac:dyDescent="0.25">
      <c r="A232" s="62">
        <v>170</v>
      </c>
      <c r="B232" s="8" t="s">
        <v>217</v>
      </c>
      <c r="C232" s="47" t="s">
        <v>218</v>
      </c>
      <c r="D232" s="9">
        <v>91.69</v>
      </c>
      <c r="E232" s="9">
        <v>833.42</v>
      </c>
      <c r="F232" s="48">
        <v>400</v>
      </c>
      <c r="G232" s="31">
        <f t="shared" si="129"/>
        <v>97.51</v>
      </c>
      <c r="H232" s="31">
        <f t="shared" si="107"/>
        <v>1422.62</v>
      </c>
      <c r="I232" s="31">
        <f t="shared" si="130"/>
        <v>96.68</v>
      </c>
      <c r="J232" s="31">
        <f t="shared" si="108"/>
        <v>1519.3</v>
      </c>
      <c r="K232" s="31">
        <f t="shared" si="126"/>
        <v>45.58</v>
      </c>
      <c r="L232" s="28">
        <f t="shared" si="109"/>
        <v>1564.8799999999999</v>
      </c>
      <c r="M232" s="28">
        <f t="shared" si="127"/>
        <v>312.98</v>
      </c>
      <c r="N232" s="28">
        <f t="shared" si="110"/>
        <v>1877.86</v>
      </c>
      <c r="O232" s="29">
        <v>144</v>
      </c>
      <c r="P232" s="30">
        <f t="shared" si="122"/>
        <v>3.26</v>
      </c>
      <c r="Q232" s="37">
        <f>ROUND(469.47/O232,2)</f>
        <v>3.26</v>
      </c>
    </row>
    <row r="233" spans="1:17" s="13" customFormat="1" ht="15.95" customHeight="1" x14ac:dyDescent="0.25">
      <c r="A233" s="62">
        <v>171</v>
      </c>
      <c r="B233" s="27" t="s">
        <v>219</v>
      </c>
      <c r="C233" s="49" t="s">
        <v>220</v>
      </c>
      <c r="D233" s="9">
        <v>91.69</v>
      </c>
      <c r="E233" s="9">
        <v>833.42</v>
      </c>
      <c r="F233" s="10">
        <v>400</v>
      </c>
      <c r="G233" s="31">
        <f t="shared" si="129"/>
        <v>97.51</v>
      </c>
      <c r="H233" s="31">
        <f t="shared" si="107"/>
        <v>1422.62</v>
      </c>
      <c r="I233" s="31">
        <f t="shared" si="130"/>
        <v>96.68</v>
      </c>
      <c r="J233" s="31">
        <f t="shared" si="108"/>
        <v>1519.3</v>
      </c>
      <c r="K233" s="31">
        <f t="shared" si="126"/>
        <v>45.58</v>
      </c>
      <c r="L233" s="28">
        <f t="shared" si="109"/>
        <v>1564.8799999999999</v>
      </c>
      <c r="M233" s="28">
        <f t="shared" si="127"/>
        <v>312.98</v>
      </c>
      <c r="N233" s="28">
        <f t="shared" si="110"/>
        <v>1877.86</v>
      </c>
      <c r="O233" s="29">
        <v>32</v>
      </c>
      <c r="P233" s="30">
        <f t="shared" si="122"/>
        <v>14.67</v>
      </c>
      <c r="Q233" s="40">
        <f>ROUND(469.47/O233,2)</f>
        <v>14.67</v>
      </c>
    </row>
    <row r="234" spans="1:17" s="13" customFormat="1" ht="15.95" customHeight="1" x14ac:dyDescent="0.25">
      <c r="A234" s="62">
        <v>172</v>
      </c>
      <c r="B234" s="8" t="s">
        <v>221</v>
      </c>
      <c r="C234" s="5" t="s">
        <v>159</v>
      </c>
      <c r="D234" s="9">
        <v>92.69</v>
      </c>
      <c r="E234" s="10">
        <v>838.3</v>
      </c>
      <c r="F234" s="9">
        <v>333.87</v>
      </c>
      <c r="G234" s="31">
        <f t="shared" si="129"/>
        <v>98.08</v>
      </c>
      <c r="H234" s="31">
        <f t="shared" si="107"/>
        <v>1362.94</v>
      </c>
      <c r="I234" s="31">
        <f t="shared" si="130"/>
        <v>97.24</v>
      </c>
      <c r="J234" s="31">
        <f t="shared" si="108"/>
        <v>1460.18</v>
      </c>
      <c r="K234" s="31">
        <f t="shared" si="126"/>
        <v>43.81</v>
      </c>
      <c r="L234" s="28">
        <f t="shared" si="109"/>
        <v>1503.99</v>
      </c>
      <c r="M234" s="28">
        <f t="shared" si="127"/>
        <v>300.8</v>
      </c>
      <c r="N234" s="28">
        <f t="shared" si="110"/>
        <v>1804.79</v>
      </c>
      <c r="O234" s="29">
        <v>101</v>
      </c>
      <c r="P234" s="30">
        <f t="shared" si="122"/>
        <v>4.47</v>
      </c>
      <c r="Q234" s="37">
        <f>ROUND(451.2/O234,2)</f>
        <v>4.47</v>
      </c>
    </row>
    <row r="235" spans="1:17" s="13" customFormat="1" ht="15.95" customHeight="1" x14ac:dyDescent="0.25">
      <c r="A235" s="62">
        <v>173</v>
      </c>
      <c r="B235" s="8" t="s">
        <v>222</v>
      </c>
      <c r="C235" s="50" t="s">
        <v>23</v>
      </c>
      <c r="D235" s="9">
        <v>92.69</v>
      </c>
      <c r="E235" s="10">
        <v>838.3</v>
      </c>
      <c r="F235" s="9">
        <v>333.87</v>
      </c>
      <c r="G235" s="31">
        <f t="shared" si="129"/>
        <v>98.08</v>
      </c>
      <c r="H235" s="31">
        <f t="shared" si="107"/>
        <v>1362.94</v>
      </c>
      <c r="I235" s="31">
        <f t="shared" si="130"/>
        <v>97.24</v>
      </c>
      <c r="J235" s="31">
        <f t="shared" si="108"/>
        <v>1460.18</v>
      </c>
      <c r="K235" s="31">
        <f t="shared" si="126"/>
        <v>43.81</v>
      </c>
      <c r="L235" s="28">
        <f t="shared" si="109"/>
        <v>1503.99</v>
      </c>
      <c r="M235" s="28">
        <f t="shared" si="127"/>
        <v>300.8</v>
      </c>
      <c r="N235" s="28">
        <f t="shared" si="110"/>
        <v>1804.79</v>
      </c>
      <c r="O235" s="29">
        <v>96</v>
      </c>
      <c r="P235" s="30">
        <f t="shared" si="122"/>
        <v>4.7</v>
      </c>
      <c r="Q235" s="37">
        <f>ROUND(451.2/O235,2)</f>
        <v>4.7</v>
      </c>
    </row>
    <row r="236" spans="1:17" s="13" customFormat="1" ht="5.45" customHeight="1" x14ac:dyDescent="0.25">
      <c r="A236" s="93">
        <v>174</v>
      </c>
      <c r="B236" s="89" t="s">
        <v>223</v>
      </c>
      <c r="C236" s="6" t="s">
        <v>35</v>
      </c>
      <c r="D236" s="93">
        <f>92.69*3</f>
        <v>278.07</v>
      </c>
      <c r="E236" s="93">
        <f>816.99*3</f>
        <v>2450.9700000000003</v>
      </c>
      <c r="F236" s="93">
        <f>329.18*3</f>
        <v>987.54</v>
      </c>
      <c r="G236" s="69">
        <f t="shared" si="129"/>
        <v>286.76</v>
      </c>
      <c r="H236" s="69">
        <f t="shared" si="107"/>
        <v>4003.34</v>
      </c>
      <c r="I236" s="69">
        <f t="shared" si="130"/>
        <v>284.31</v>
      </c>
      <c r="J236" s="69">
        <f t="shared" si="108"/>
        <v>4287.6500000000005</v>
      </c>
      <c r="K236" s="69">
        <f t="shared" si="126"/>
        <v>128.63</v>
      </c>
      <c r="L236" s="69">
        <f t="shared" si="109"/>
        <v>4416.2800000000007</v>
      </c>
      <c r="M236" s="71">
        <f t="shared" si="127"/>
        <v>883.26</v>
      </c>
      <c r="N236" s="71">
        <f t="shared" si="110"/>
        <v>5299.5400000000009</v>
      </c>
      <c r="O236" s="73">
        <f>35+36+35</f>
        <v>106</v>
      </c>
      <c r="P236" s="75">
        <f t="shared" si="122"/>
        <v>12.5</v>
      </c>
      <c r="Q236" s="123">
        <f>ROUND(441.63*3/O236,2)</f>
        <v>12.5</v>
      </c>
    </row>
    <row r="237" spans="1:17" s="13" customFormat="1" ht="5.45" customHeight="1" x14ac:dyDescent="0.25">
      <c r="A237" s="95"/>
      <c r="B237" s="92"/>
      <c r="C237" s="7" t="s">
        <v>63</v>
      </c>
      <c r="D237" s="95"/>
      <c r="E237" s="95"/>
      <c r="F237" s="95"/>
      <c r="G237" s="84">
        <f t="shared" si="111"/>
        <v>0</v>
      </c>
      <c r="H237" s="84">
        <f t="shared" si="107"/>
        <v>0</v>
      </c>
      <c r="I237" s="84">
        <f t="shared" ref="I237:I291" si="131">ROUND(H237*11.6%,2)</f>
        <v>0</v>
      </c>
      <c r="J237" s="84">
        <f t="shared" si="108"/>
        <v>0</v>
      </c>
      <c r="K237" s="84">
        <f t="shared" si="126"/>
        <v>0</v>
      </c>
      <c r="L237" s="84">
        <f t="shared" si="109"/>
        <v>0</v>
      </c>
      <c r="M237" s="85">
        <f t="shared" si="127"/>
        <v>0</v>
      </c>
      <c r="N237" s="85">
        <f t="shared" si="110"/>
        <v>0</v>
      </c>
      <c r="O237" s="79"/>
      <c r="P237" s="80" t="e">
        <f t="shared" si="122"/>
        <v>#DIV/0!</v>
      </c>
      <c r="Q237" s="123" t="e">
        <f t="shared" si="123"/>
        <v>#DIV/0!</v>
      </c>
    </row>
    <row r="238" spans="1:17" s="13" customFormat="1" ht="5.45" customHeight="1" x14ac:dyDescent="0.25">
      <c r="A238" s="94"/>
      <c r="B238" s="90"/>
      <c r="C238" s="11" t="s">
        <v>63</v>
      </c>
      <c r="D238" s="94"/>
      <c r="E238" s="94"/>
      <c r="F238" s="94"/>
      <c r="G238" s="70">
        <f t="shared" si="111"/>
        <v>0</v>
      </c>
      <c r="H238" s="70">
        <f t="shared" si="107"/>
        <v>0</v>
      </c>
      <c r="I238" s="70">
        <f t="shared" si="131"/>
        <v>0</v>
      </c>
      <c r="J238" s="70">
        <f t="shared" si="108"/>
        <v>0</v>
      </c>
      <c r="K238" s="70">
        <f t="shared" si="126"/>
        <v>0</v>
      </c>
      <c r="L238" s="70">
        <f t="shared" si="109"/>
        <v>0</v>
      </c>
      <c r="M238" s="72">
        <f t="shared" si="127"/>
        <v>0</v>
      </c>
      <c r="N238" s="72">
        <f t="shared" si="110"/>
        <v>0</v>
      </c>
      <c r="O238" s="74"/>
      <c r="P238" s="76" t="e">
        <f t="shared" si="122"/>
        <v>#DIV/0!</v>
      </c>
      <c r="Q238" s="123" t="e">
        <f t="shared" si="123"/>
        <v>#DIV/0!</v>
      </c>
    </row>
    <row r="239" spans="1:17" s="13" customFormat="1" ht="15.95" customHeight="1" x14ac:dyDescent="0.25">
      <c r="A239" s="62">
        <v>175</v>
      </c>
      <c r="B239" s="8" t="s">
        <v>224</v>
      </c>
      <c r="C239" s="5" t="s">
        <v>35</v>
      </c>
      <c r="D239" s="26">
        <v>92.69</v>
      </c>
      <c r="E239" s="26">
        <v>816.99</v>
      </c>
      <c r="F239" s="26">
        <v>329.18</v>
      </c>
      <c r="G239" s="31">
        <f t="shared" ref="G239" si="132">ROUND((E239)*11.7%,2)</f>
        <v>95.59</v>
      </c>
      <c r="H239" s="31">
        <f t="shared" ref="H239:H302" si="133">D239+E239+F239+G239</f>
        <v>1334.45</v>
      </c>
      <c r="I239" s="31">
        <f>ROUND(E239*11.6%,2)</f>
        <v>94.77</v>
      </c>
      <c r="J239" s="31">
        <f t="shared" ref="J239:J302" si="134">H239+I239</f>
        <v>1429.22</v>
      </c>
      <c r="K239" s="31">
        <f t="shared" si="126"/>
        <v>42.88</v>
      </c>
      <c r="L239" s="28">
        <f t="shared" ref="L239:L302" si="135">J239+K239</f>
        <v>1472.1000000000001</v>
      </c>
      <c r="M239" s="28">
        <f t="shared" si="127"/>
        <v>294.42</v>
      </c>
      <c r="N239" s="28">
        <f t="shared" ref="N239:N302" si="136">L239+M239</f>
        <v>1766.5200000000002</v>
      </c>
      <c r="O239" s="29">
        <v>116</v>
      </c>
      <c r="P239" s="30">
        <f t="shared" si="122"/>
        <v>3.81</v>
      </c>
      <c r="Q239" s="37">
        <f>ROUND(441.63/O239,2)</f>
        <v>3.81</v>
      </c>
    </row>
    <row r="240" spans="1:17" s="13" customFormat="1" ht="15.95" customHeight="1" x14ac:dyDescent="0.25">
      <c r="A240" s="62">
        <v>176</v>
      </c>
      <c r="B240" s="8" t="s">
        <v>226</v>
      </c>
      <c r="C240" s="5" t="s">
        <v>27</v>
      </c>
      <c r="D240" s="26">
        <v>92.69</v>
      </c>
      <c r="E240" s="26">
        <v>816.99</v>
      </c>
      <c r="F240" s="26">
        <v>329.18</v>
      </c>
      <c r="G240" s="31">
        <f>ROUND((E240)*11.7%,2)</f>
        <v>95.59</v>
      </c>
      <c r="H240" s="31">
        <f t="shared" si="133"/>
        <v>1334.45</v>
      </c>
      <c r="I240" s="31">
        <f>ROUND(E240*11.6%,2)</f>
        <v>94.77</v>
      </c>
      <c r="J240" s="31">
        <f t="shared" si="134"/>
        <v>1429.22</v>
      </c>
      <c r="K240" s="31">
        <f t="shared" si="126"/>
        <v>42.88</v>
      </c>
      <c r="L240" s="28">
        <f t="shared" si="135"/>
        <v>1472.1000000000001</v>
      </c>
      <c r="M240" s="28">
        <f t="shared" si="127"/>
        <v>294.42</v>
      </c>
      <c r="N240" s="28">
        <f t="shared" si="136"/>
        <v>1766.5200000000002</v>
      </c>
      <c r="O240" s="29">
        <v>100</v>
      </c>
      <c r="P240" s="30">
        <f t="shared" si="122"/>
        <v>4.42</v>
      </c>
      <c r="Q240" s="37">
        <f>ROUND(441.63/O240,2)</f>
        <v>4.42</v>
      </c>
    </row>
    <row r="241" spans="1:17" s="13" customFormat="1" ht="8.1" customHeight="1" x14ac:dyDescent="0.25">
      <c r="A241" s="93">
        <v>177</v>
      </c>
      <c r="B241" s="89" t="s">
        <v>227</v>
      </c>
      <c r="C241" s="6" t="s">
        <v>26</v>
      </c>
      <c r="D241" s="93">
        <f>92.69*2</f>
        <v>185.38</v>
      </c>
      <c r="E241" s="93">
        <f>816.99*2</f>
        <v>1633.98</v>
      </c>
      <c r="F241" s="93">
        <f>329.18*2</f>
        <v>658.36</v>
      </c>
      <c r="G241" s="69">
        <f>ROUND((E241)*11.7%,2)</f>
        <v>191.18</v>
      </c>
      <c r="H241" s="69">
        <f t="shared" si="133"/>
        <v>2668.9</v>
      </c>
      <c r="I241" s="69">
        <f>ROUND(E241*11.6%,2)</f>
        <v>189.54</v>
      </c>
      <c r="J241" s="69">
        <f t="shared" si="134"/>
        <v>2858.44</v>
      </c>
      <c r="K241" s="69">
        <f t="shared" si="126"/>
        <v>85.75</v>
      </c>
      <c r="L241" s="69">
        <f t="shared" si="135"/>
        <v>2944.19</v>
      </c>
      <c r="M241" s="71">
        <f t="shared" si="127"/>
        <v>588.84</v>
      </c>
      <c r="N241" s="69">
        <f t="shared" si="136"/>
        <v>3533.03</v>
      </c>
      <c r="O241" s="73">
        <f>20+29</f>
        <v>49</v>
      </c>
      <c r="P241" s="75">
        <f t="shared" si="122"/>
        <v>18.03</v>
      </c>
      <c r="Q241" s="123">
        <f>ROUND(441.63*2/O241,2)</f>
        <v>18.03</v>
      </c>
    </row>
    <row r="242" spans="1:17" s="13" customFormat="1" ht="8.1" customHeight="1" x14ac:dyDescent="0.25">
      <c r="A242" s="94"/>
      <c r="B242" s="90"/>
      <c r="C242" s="11" t="s">
        <v>63</v>
      </c>
      <c r="D242" s="94"/>
      <c r="E242" s="94"/>
      <c r="F242" s="94"/>
      <c r="G242" s="70">
        <f t="shared" ref="G242:G301" si="137">ROUND((D242+E242+F242)*11.7%,2)</f>
        <v>0</v>
      </c>
      <c r="H242" s="70">
        <f t="shared" si="133"/>
        <v>0</v>
      </c>
      <c r="I242" s="70">
        <f t="shared" si="131"/>
        <v>0</v>
      </c>
      <c r="J242" s="70">
        <f t="shared" si="134"/>
        <v>0</v>
      </c>
      <c r="K242" s="70">
        <f t="shared" si="126"/>
        <v>0</v>
      </c>
      <c r="L242" s="70">
        <f t="shared" si="135"/>
        <v>0</v>
      </c>
      <c r="M242" s="72">
        <f t="shared" si="127"/>
        <v>0</v>
      </c>
      <c r="N242" s="70">
        <f t="shared" si="136"/>
        <v>0</v>
      </c>
      <c r="O242" s="74"/>
      <c r="P242" s="76" t="e">
        <f t="shared" si="122"/>
        <v>#DIV/0!</v>
      </c>
      <c r="Q242" s="123" t="e">
        <f t="shared" si="123"/>
        <v>#DIV/0!</v>
      </c>
    </row>
    <row r="243" spans="1:17" s="13" customFormat="1" ht="15.95" customHeight="1" x14ac:dyDescent="0.25">
      <c r="A243" s="62">
        <v>178</v>
      </c>
      <c r="B243" s="8" t="s">
        <v>225</v>
      </c>
      <c r="C243" s="6" t="s">
        <v>78</v>
      </c>
      <c r="D243" s="9">
        <v>92.69</v>
      </c>
      <c r="E243" s="10">
        <v>838.3</v>
      </c>
      <c r="F243" s="9">
        <v>333.87</v>
      </c>
      <c r="G243" s="31">
        <f>ROUND((E243)*11.7%,2)</f>
        <v>98.08</v>
      </c>
      <c r="H243" s="31">
        <f t="shared" si="133"/>
        <v>1362.94</v>
      </c>
      <c r="I243" s="31">
        <f t="shared" ref="I243:I248" si="138">ROUND(E243*11.6%,2)</f>
        <v>97.24</v>
      </c>
      <c r="J243" s="31">
        <f t="shared" si="134"/>
        <v>1460.18</v>
      </c>
      <c r="K243" s="31">
        <f t="shared" si="126"/>
        <v>43.81</v>
      </c>
      <c r="L243" s="28">
        <f t="shared" si="135"/>
        <v>1503.99</v>
      </c>
      <c r="M243" s="28">
        <f t="shared" si="127"/>
        <v>300.8</v>
      </c>
      <c r="N243" s="28">
        <f t="shared" si="136"/>
        <v>1804.79</v>
      </c>
      <c r="O243" s="29">
        <v>100</v>
      </c>
      <c r="P243" s="30">
        <f t="shared" si="122"/>
        <v>4.51</v>
      </c>
      <c r="Q243" s="37">
        <f>ROUND(451.2/O243,2)</f>
        <v>4.51</v>
      </c>
    </row>
    <row r="244" spans="1:17" s="13" customFormat="1" ht="15.95" customHeight="1" x14ac:dyDescent="0.25">
      <c r="A244" s="62">
        <v>179</v>
      </c>
      <c r="B244" s="8" t="s">
        <v>228</v>
      </c>
      <c r="C244" s="5" t="s">
        <v>27</v>
      </c>
      <c r="D244" s="26">
        <v>92.69</v>
      </c>
      <c r="E244" s="26">
        <v>816.99</v>
      </c>
      <c r="F244" s="26">
        <v>329.18</v>
      </c>
      <c r="G244" s="31">
        <f>ROUND((E244)*11.7%,2)</f>
        <v>95.59</v>
      </c>
      <c r="H244" s="31">
        <f t="shared" si="133"/>
        <v>1334.45</v>
      </c>
      <c r="I244" s="31">
        <f t="shared" si="138"/>
        <v>94.77</v>
      </c>
      <c r="J244" s="31">
        <f t="shared" si="134"/>
        <v>1429.22</v>
      </c>
      <c r="K244" s="31">
        <f t="shared" si="126"/>
        <v>42.88</v>
      </c>
      <c r="L244" s="28">
        <f t="shared" si="135"/>
        <v>1472.1000000000001</v>
      </c>
      <c r="M244" s="28">
        <f t="shared" si="127"/>
        <v>294.42</v>
      </c>
      <c r="N244" s="28">
        <f t="shared" si="136"/>
        <v>1766.5200000000002</v>
      </c>
      <c r="O244" s="29">
        <v>73</v>
      </c>
      <c r="P244" s="30">
        <f t="shared" si="122"/>
        <v>6.05</v>
      </c>
      <c r="Q244" s="37">
        <f>ROUND(441.63/O244,2)</f>
        <v>6.05</v>
      </c>
    </row>
    <row r="245" spans="1:17" s="13" customFormat="1" ht="15.95" customHeight="1" x14ac:dyDescent="0.25">
      <c r="A245" s="62">
        <v>180</v>
      </c>
      <c r="B245" s="8" t="s">
        <v>229</v>
      </c>
      <c r="C245" s="50" t="s">
        <v>23</v>
      </c>
      <c r="D245" s="9">
        <v>92.69</v>
      </c>
      <c r="E245" s="10">
        <v>838.3</v>
      </c>
      <c r="F245" s="9">
        <v>333.87</v>
      </c>
      <c r="G245" s="31">
        <f>ROUND((E245)*11.7%,2)</f>
        <v>98.08</v>
      </c>
      <c r="H245" s="31">
        <f t="shared" si="133"/>
        <v>1362.94</v>
      </c>
      <c r="I245" s="31">
        <f t="shared" si="138"/>
        <v>97.24</v>
      </c>
      <c r="J245" s="31">
        <f t="shared" si="134"/>
        <v>1460.18</v>
      </c>
      <c r="K245" s="31">
        <f t="shared" si="126"/>
        <v>43.81</v>
      </c>
      <c r="L245" s="28">
        <f t="shared" si="135"/>
        <v>1503.99</v>
      </c>
      <c r="M245" s="28">
        <f t="shared" si="127"/>
        <v>300.8</v>
      </c>
      <c r="N245" s="28">
        <f t="shared" si="136"/>
        <v>1804.79</v>
      </c>
      <c r="O245" s="29">
        <v>73</v>
      </c>
      <c r="P245" s="30">
        <f t="shared" si="122"/>
        <v>6.18</v>
      </c>
      <c r="Q245" s="37">
        <f>ROUND(451.2/O245,2)</f>
        <v>6.18</v>
      </c>
    </row>
    <row r="246" spans="1:17" s="13" customFormat="1" ht="15.95" customHeight="1" x14ac:dyDescent="0.25">
      <c r="A246" s="62">
        <v>181</v>
      </c>
      <c r="B246" s="8" t="s">
        <v>230</v>
      </c>
      <c r="C246" s="6" t="s">
        <v>25</v>
      </c>
      <c r="D246" s="26">
        <v>92.69</v>
      </c>
      <c r="E246" s="26">
        <v>816.99</v>
      </c>
      <c r="F246" s="26">
        <v>329.18</v>
      </c>
      <c r="G246" s="31">
        <f t="shared" ref="G246" si="139">ROUND((E246)*11.7%,2)</f>
        <v>95.59</v>
      </c>
      <c r="H246" s="31">
        <f t="shared" si="133"/>
        <v>1334.45</v>
      </c>
      <c r="I246" s="31">
        <f t="shared" si="138"/>
        <v>94.77</v>
      </c>
      <c r="J246" s="31">
        <f t="shared" si="134"/>
        <v>1429.22</v>
      </c>
      <c r="K246" s="31">
        <f t="shared" si="126"/>
        <v>42.88</v>
      </c>
      <c r="L246" s="28">
        <f t="shared" si="135"/>
        <v>1472.1000000000001</v>
      </c>
      <c r="M246" s="28">
        <f t="shared" si="127"/>
        <v>294.42</v>
      </c>
      <c r="N246" s="28">
        <f t="shared" si="136"/>
        <v>1766.5200000000002</v>
      </c>
      <c r="O246" s="29">
        <v>72</v>
      </c>
      <c r="P246" s="30">
        <f t="shared" si="122"/>
        <v>6.13</v>
      </c>
      <c r="Q246" s="37">
        <f>ROUND(441.63/O246,2)</f>
        <v>6.13</v>
      </c>
    </row>
    <row r="247" spans="1:17" s="13" customFormat="1" ht="15.95" customHeight="1" x14ac:dyDescent="0.25">
      <c r="A247" s="62">
        <v>182</v>
      </c>
      <c r="B247" s="8" t="s">
        <v>231</v>
      </c>
      <c r="C247" s="5" t="s">
        <v>27</v>
      </c>
      <c r="D247" s="26">
        <v>92.69</v>
      </c>
      <c r="E247" s="26">
        <v>816.99</v>
      </c>
      <c r="F247" s="26">
        <v>329.18</v>
      </c>
      <c r="G247" s="31">
        <f>ROUND((E247)*11.7%,2)</f>
        <v>95.59</v>
      </c>
      <c r="H247" s="31">
        <f t="shared" si="133"/>
        <v>1334.45</v>
      </c>
      <c r="I247" s="31">
        <f t="shared" si="138"/>
        <v>94.77</v>
      </c>
      <c r="J247" s="31">
        <f t="shared" si="134"/>
        <v>1429.22</v>
      </c>
      <c r="K247" s="31">
        <f t="shared" si="126"/>
        <v>42.88</v>
      </c>
      <c r="L247" s="28">
        <f t="shared" si="135"/>
        <v>1472.1000000000001</v>
      </c>
      <c r="M247" s="28">
        <f t="shared" si="127"/>
        <v>294.42</v>
      </c>
      <c r="N247" s="28">
        <f t="shared" si="136"/>
        <v>1766.5200000000002</v>
      </c>
      <c r="O247" s="29">
        <v>101</v>
      </c>
      <c r="P247" s="30">
        <f t="shared" si="122"/>
        <v>4.37</v>
      </c>
      <c r="Q247" s="37">
        <f>ROUND(441.63/O247,2)</f>
        <v>4.37</v>
      </c>
    </row>
    <row r="248" spans="1:17" s="13" customFormat="1" ht="8.1" customHeight="1" x14ac:dyDescent="0.25">
      <c r="A248" s="93">
        <v>183</v>
      </c>
      <c r="B248" s="89" t="s">
        <v>232</v>
      </c>
      <c r="C248" s="6" t="s">
        <v>26</v>
      </c>
      <c r="D248" s="93">
        <f>92.69*2</f>
        <v>185.38</v>
      </c>
      <c r="E248" s="93">
        <f>816.99*2</f>
        <v>1633.98</v>
      </c>
      <c r="F248" s="93">
        <f>329.18*2</f>
        <v>658.36</v>
      </c>
      <c r="G248" s="69">
        <f>ROUND((E248)*11.7%,2)</f>
        <v>191.18</v>
      </c>
      <c r="H248" s="69">
        <f t="shared" si="133"/>
        <v>2668.9</v>
      </c>
      <c r="I248" s="69">
        <f t="shared" si="138"/>
        <v>189.54</v>
      </c>
      <c r="J248" s="69">
        <f t="shared" si="134"/>
        <v>2858.44</v>
      </c>
      <c r="K248" s="69">
        <f t="shared" si="126"/>
        <v>85.75</v>
      </c>
      <c r="L248" s="69">
        <f t="shared" si="135"/>
        <v>2944.19</v>
      </c>
      <c r="M248" s="71">
        <f t="shared" si="127"/>
        <v>588.84</v>
      </c>
      <c r="N248" s="69">
        <f t="shared" si="136"/>
        <v>3533.03</v>
      </c>
      <c r="O248" s="73">
        <f>57+66</f>
        <v>123</v>
      </c>
      <c r="P248" s="75">
        <f t="shared" si="122"/>
        <v>7.18</v>
      </c>
      <c r="Q248" s="123">
        <f>ROUND(441.63*2/O248,2)</f>
        <v>7.18</v>
      </c>
    </row>
    <row r="249" spans="1:17" s="13" customFormat="1" ht="8.1" customHeight="1" x14ac:dyDescent="0.25">
      <c r="A249" s="94"/>
      <c r="B249" s="90"/>
      <c r="C249" s="11" t="s">
        <v>63</v>
      </c>
      <c r="D249" s="94"/>
      <c r="E249" s="94"/>
      <c r="F249" s="94"/>
      <c r="G249" s="70">
        <f t="shared" si="137"/>
        <v>0</v>
      </c>
      <c r="H249" s="70">
        <f t="shared" si="133"/>
        <v>0</v>
      </c>
      <c r="I249" s="70">
        <f t="shared" si="131"/>
        <v>0</v>
      </c>
      <c r="J249" s="70">
        <f t="shared" si="134"/>
        <v>0</v>
      </c>
      <c r="K249" s="70">
        <f t="shared" si="126"/>
        <v>0</v>
      </c>
      <c r="L249" s="70">
        <f t="shared" si="135"/>
        <v>0</v>
      </c>
      <c r="M249" s="72">
        <f t="shared" si="127"/>
        <v>0</v>
      </c>
      <c r="N249" s="70">
        <f t="shared" si="136"/>
        <v>0</v>
      </c>
      <c r="O249" s="74"/>
      <c r="P249" s="76" t="e">
        <f t="shared" si="122"/>
        <v>#DIV/0!</v>
      </c>
      <c r="Q249" s="123" t="e">
        <f t="shared" si="123"/>
        <v>#DIV/0!</v>
      </c>
    </row>
    <row r="250" spans="1:17" s="13" customFormat="1" ht="15.95" customHeight="1" x14ac:dyDescent="0.25">
      <c r="A250" s="62">
        <v>184</v>
      </c>
      <c r="B250" s="8" t="s">
        <v>233</v>
      </c>
      <c r="C250" s="47" t="s">
        <v>234</v>
      </c>
      <c r="D250" s="9">
        <v>91.69</v>
      </c>
      <c r="E250" s="9">
        <v>854.74</v>
      </c>
      <c r="F250" s="9">
        <v>415.85</v>
      </c>
      <c r="G250" s="31">
        <f>ROUND((E250)*11.7%,2)</f>
        <v>100</v>
      </c>
      <c r="H250" s="31">
        <f t="shared" si="133"/>
        <v>1462.2800000000002</v>
      </c>
      <c r="I250" s="31">
        <f>ROUND(E250*11.6%,2)</f>
        <v>99.15</v>
      </c>
      <c r="J250" s="31">
        <f t="shared" si="134"/>
        <v>1561.4300000000003</v>
      </c>
      <c r="K250" s="31">
        <f t="shared" si="126"/>
        <v>46.84</v>
      </c>
      <c r="L250" s="28">
        <f t="shared" si="135"/>
        <v>1608.2700000000002</v>
      </c>
      <c r="M250" s="28">
        <f t="shared" si="127"/>
        <v>321.64999999999998</v>
      </c>
      <c r="N250" s="28">
        <f t="shared" si="136"/>
        <v>1929.92</v>
      </c>
      <c r="O250" s="29">
        <v>127</v>
      </c>
      <c r="P250" s="30">
        <f t="shared" si="122"/>
        <v>3.8</v>
      </c>
      <c r="Q250" s="40">
        <f>ROUND(482.49/O250,2)</f>
        <v>3.8</v>
      </c>
    </row>
    <row r="251" spans="1:17" s="13" customFormat="1" ht="15.95" customHeight="1" x14ac:dyDescent="0.25">
      <c r="A251" s="62">
        <v>185</v>
      </c>
      <c r="B251" s="8" t="s">
        <v>235</v>
      </c>
      <c r="C251" s="5" t="s">
        <v>27</v>
      </c>
      <c r="D251" s="26">
        <v>92.69</v>
      </c>
      <c r="E251" s="26">
        <v>816.99</v>
      </c>
      <c r="F251" s="26">
        <v>329.18</v>
      </c>
      <c r="G251" s="31">
        <f>ROUND((E251)*11.7%,2)</f>
        <v>95.59</v>
      </c>
      <c r="H251" s="31">
        <f t="shared" si="133"/>
        <v>1334.45</v>
      </c>
      <c r="I251" s="31">
        <f>ROUND(E251*11.6%,2)</f>
        <v>94.77</v>
      </c>
      <c r="J251" s="31">
        <f t="shared" si="134"/>
        <v>1429.22</v>
      </c>
      <c r="K251" s="31">
        <f t="shared" si="126"/>
        <v>42.88</v>
      </c>
      <c r="L251" s="28">
        <f t="shared" si="135"/>
        <v>1472.1000000000001</v>
      </c>
      <c r="M251" s="28">
        <f t="shared" si="127"/>
        <v>294.42</v>
      </c>
      <c r="N251" s="28">
        <f t="shared" si="136"/>
        <v>1766.5200000000002</v>
      </c>
      <c r="O251" s="29">
        <v>30</v>
      </c>
      <c r="P251" s="30">
        <f t="shared" si="122"/>
        <v>14.72</v>
      </c>
      <c r="Q251" s="37">
        <f>ROUND(441.63/O251,2)</f>
        <v>14.72</v>
      </c>
    </row>
    <row r="252" spans="1:17" s="13" customFormat="1" ht="15.95" customHeight="1" x14ac:dyDescent="0.25">
      <c r="A252" s="62">
        <v>186</v>
      </c>
      <c r="B252" s="8" t="s">
        <v>236</v>
      </c>
      <c r="C252" s="5" t="s">
        <v>63</v>
      </c>
      <c r="D252" s="26">
        <v>92.69</v>
      </c>
      <c r="E252" s="26">
        <v>816.99</v>
      </c>
      <c r="F252" s="26">
        <v>329.18</v>
      </c>
      <c r="G252" s="31">
        <f>ROUND((E252)*11.7%,2)</f>
        <v>95.59</v>
      </c>
      <c r="H252" s="31">
        <f t="shared" si="133"/>
        <v>1334.45</v>
      </c>
      <c r="I252" s="31">
        <f>ROUND(E252*11.6%,2)</f>
        <v>94.77</v>
      </c>
      <c r="J252" s="31">
        <f t="shared" si="134"/>
        <v>1429.22</v>
      </c>
      <c r="K252" s="31">
        <f t="shared" si="126"/>
        <v>42.88</v>
      </c>
      <c r="L252" s="28">
        <f t="shared" si="135"/>
        <v>1472.1000000000001</v>
      </c>
      <c r="M252" s="28">
        <f t="shared" si="127"/>
        <v>294.42</v>
      </c>
      <c r="N252" s="28">
        <f t="shared" si="136"/>
        <v>1766.5200000000002</v>
      </c>
      <c r="O252" s="29">
        <v>30</v>
      </c>
      <c r="P252" s="30">
        <f t="shared" si="122"/>
        <v>14.72</v>
      </c>
      <c r="Q252" s="37">
        <f>ROUND(441.63/O252,2)</f>
        <v>14.72</v>
      </c>
    </row>
    <row r="253" spans="1:17" s="13" customFormat="1" ht="8.1" customHeight="1" x14ac:dyDescent="0.25">
      <c r="A253" s="93">
        <v>187</v>
      </c>
      <c r="B253" s="89" t="s">
        <v>238</v>
      </c>
      <c r="C253" s="6" t="s">
        <v>35</v>
      </c>
      <c r="D253" s="93">
        <f>92.69+91.69</f>
        <v>184.38</v>
      </c>
      <c r="E253" s="93">
        <f>816.99+854.74</f>
        <v>1671.73</v>
      </c>
      <c r="F253" s="93">
        <f>329.18+415.85</f>
        <v>745.03</v>
      </c>
      <c r="G253" s="69">
        <f>ROUND((E253)*11.7%,2)</f>
        <v>195.59</v>
      </c>
      <c r="H253" s="69">
        <f t="shared" si="133"/>
        <v>2796.7300000000005</v>
      </c>
      <c r="I253" s="69">
        <f>ROUND(E253*11.6%,2)</f>
        <v>193.92</v>
      </c>
      <c r="J253" s="69">
        <f t="shared" si="134"/>
        <v>2990.6500000000005</v>
      </c>
      <c r="K253" s="69">
        <f t="shared" si="126"/>
        <v>89.72</v>
      </c>
      <c r="L253" s="69">
        <f t="shared" si="135"/>
        <v>3080.3700000000003</v>
      </c>
      <c r="M253" s="71">
        <f t="shared" si="127"/>
        <v>616.07000000000005</v>
      </c>
      <c r="N253" s="69">
        <f t="shared" si="136"/>
        <v>3696.4400000000005</v>
      </c>
      <c r="O253" s="73">
        <f>42+141</f>
        <v>183</v>
      </c>
      <c r="P253" s="75">
        <f t="shared" si="122"/>
        <v>5.05</v>
      </c>
      <c r="Q253" s="123">
        <f>ROUND((441.63+482.49)/O253,2)</f>
        <v>5.05</v>
      </c>
    </row>
    <row r="254" spans="1:17" s="13" customFormat="1" ht="8.1" customHeight="1" x14ac:dyDescent="0.25">
      <c r="A254" s="94"/>
      <c r="B254" s="90"/>
      <c r="C254" s="11" t="s">
        <v>237</v>
      </c>
      <c r="D254" s="94"/>
      <c r="E254" s="94"/>
      <c r="F254" s="94"/>
      <c r="G254" s="70">
        <f t="shared" si="137"/>
        <v>0</v>
      </c>
      <c r="H254" s="70">
        <f t="shared" si="133"/>
        <v>0</v>
      </c>
      <c r="I254" s="70">
        <f t="shared" si="131"/>
        <v>0</v>
      </c>
      <c r="J254" s="70">
        <f t="shared" si="134"/>
        <v>0</v>
      </c>
      <c r="K254" s="70">
        <f t="shared" si="126"/>
        <v>0</v>
      </c>
      <c r="L254" s="70">
        <f t="shared" si="135"/>
        <v>0</v>
      </c>
      <c r="M254" s="72">
        <f t="shared" si="127"/>
        <v>0</v>
      </c>
      <c r="N254" s="70">
        <f t="shared" si="136"/>
        <v>0</v>
      </c>
      <c r="O254" s="74"/>
      <c r="P254" s="76" t="e">
        <f t="shared" si="122"/>
        <v>#DIV/0!</v>
      </c>
      <c r="Q254" s="123" t="e">
        <f t="shared" si="123"/>
        <v>#DIV/0!</v>
      </c>
    </row>
    <row r="255" spans="1:17" s="13" customFormat="1" ht="15.95" customHeight="1" x14ac:dyDescent="0.25">
      <c r="A255" s="62">
        <v>188</v>
      </c>
      <c r="B255" s="8" t="s">
        <v>239</v>
      </c>
      <c r="C255" s="5" t="s">
        <v>63</v>
      </c>
      <c r="D255" s="26">
        <v>92.69</v>
      </c>
      <c r="E255" s="26">
        <v>816.99</v>
      </c>
      <c r="F255" s="26">
        <v>329.18</v>
      </c>
      <c r="G255" s="31">
        <f>ROUND((E255)*11.7%,2)</f>
        <v>95.59</v>
      </c>
      <c r="H255" s="31">
        <f t="shared" si="133"/>
        <v>1334.45</v>
      </c>
      <c r="I255" s="31">
        <f>ROUND(E255*11.6%,2)</f>
        <v>94.77</v>
      </c>
      <c r="J255" s="31">
        <f t="shared" si="134"/>
        <v>1429.22</v>
      </c>
      <c r="K255" s="31">
        <f t="shared" si="126"/>
        <v>42.88</v>
      </c>
      <c r="L255" s="28">
        <f t="shared" si="135"/>
        <v>1472.1000000000001</v>
      </c>
      <c r="M255" s="28">
        <f t="shared" si="127"/>
        <v>294.42</v>
      </c>
      <c r="N255" s="28">
        <f t="shared" si="136"/>
        <v>1766.5200000000002</v>
      </c>
      <c r="O255" s="29">
        <v>72</v>
      </c>
      <c r="P255" s="30">
        <f t="shared" si="122"/>
        <v>6.13</v>
      </c>
      <c r="Q255" s="37">
        <f>ROUND(441.63/O255,2)</f>
        <v>6.13</v>
      </c>
    </row>
    <row r="256" spans="1:17" s="13" customFormat="1" ht="5.45" customHeight="1" x14ac:dyDescent="0.25">
      <c r="A256" s="93">
        <v>189</v>
      </c>
      <c r="B256" s="89" t="s">
        <v>240</v>
      </c>
      <c r="C256" s="6" t="s">
        <v>35</v>
      </c>
      <c r="D256" s="93">
        <f>92.69*3</f>
        <v>278.07</v>
      </c>
      <c r="E256" s="93">
        <f>816.99*3</f>
        <v>2450.9700000000003</v>
      </c>
      <c r="F256" s="93">
        <f>329.18*3</f>
        <v>987.54</v>
      </c>
      <c r="G256" s="69">
        <f>ROUND((E256)*11.7%,2)</f>
        <v>286.76</v>
      </c>
      <c r="H256" s="69">
        <f t="shared" si="133"/>
        <v>4003.34</v>
      </c>
      <c r="I256" s="69">
        <f>ROUND(E256*11.6%,2)</f>
        <v>284.31</v>
      </c>
      <c r="J256" s="69">
        <f t="shared" si="134"/>
        <v>4287.6500000000005</v>
      </c>
      <c r="K256" s="69">
        <f t="shared" si="126"/>
        <v>128.63</v>
      </c>
      <c r="L256" s="71">
        <f t="shared" si="135"/>
        <v>4416.2800000000007</v>
      </c>
      <c r="M256" s="71">
        <f t="shared" si="127"/>
        <v>883.26</v>
      </c>
      <c r="N256" s="71">
        <f t="shared" si="136"/>
        <v>5299.5400000000009</v>
      </c>
      <c r="O256" s="73">
        <f>35*2+36</f>
        <v>106</v>
      </c>
      <c r="P256" s="75">
        <f t="shared" si="122"/>
        <v>12.5</v>
      </c>
      <c r="Q256" s="123">
        <f>ROUND(441.63*3/O256,2)</f>
        <v>12.5</v>
      </c>
    </row>
    <row r="257" spans="1:17" s="13" customFormat="1" ht="5.45" customHeight="1" x14ac:dyDescent="0.25">
      <c r="A257" s="95"/>
      <c r="B257" s="92"/>
      <c r="C257" s="7" t="s">
        <v>35</v>
      </c>
      <c r="D257" s="95"/>
      <c r="E257" s="95"/>
      <c r="F257" s="95"/>
      <c r="G257" s="84">
        <f t="shared" si="137"/>
        <v>0</v>
      </c>
      <c r="H257" s="84">
        <f t="shared" si="133"/>
        <v>0</v>
      </c>
      <c r="I257" s="84">
        <f t="shared" si="131"/>
        <v>0</v>
      </c>
      <c r="J257" s="84">
        <f t="shared" si="134"/>
        <v>0</v>
      </c>
      <c r="K257" s="84">
        <f t="shared" si="126"/>
        <v>0</v>
      </c>
      <c r="L257" s="85">
        <f t="shared" si="135"/>
        <v>0</v>
      </c>
      <c r="M257" s="85">
        <f t="shared" si="127"/>
        <v>0</v>
      </c>
      <c r="N257" s="85">
        <f t="shared" si="136"/>
        <v>0</v>
      </c>
      <c r="O257" s="79"/>
      <c r="P257" s="80" t="e">
        <f t="shared" si="122"/>
        <v>#DIV/0!</v>
      </c>
      <c r="Q257" s="123" t="e">
        <f t="shared" si="123"/>
        <v>#DIV/0!</v>
      </c>
    </row>
    <row r="258" spans="1:17" s="13" customFormat="1" ht="5.45" customHeight="1" x14ac:dyDescent="0.25">
      <c r="A258" s="94"/>
      <c r="B258" s="90"/>
      <c r="C258" s="46" t="s">
        <v>35</v>
      </c>
      <c r="D258" s="94"/>
      <c r="E258" s="94"/>
      <c r="F258" s="94"/>
      <c r="G258" s="70">
        <f t="shared" si="137"/>
        <v>0</v>
      </c>
      <c r="H258" s="70">
        <f t="shared" si="133"/>
        <v>0</v>
      </c>
      <c r="I258" s="70">
        <f t="shared" si="131"/>
        <v>0</v>
      </c>
      <c r="J258" s="70">
        <f t="shared" si="134"/>
        <v>0</v>
      </c>
      <c r="K258" s="70">
        <f t="shared" si="126"/>
        <v>0</v>
      </c>
      <c r="L258" s="72">
        <f t="shared" si="135"/>
        <v>0</v>
      </c>
      <c r="M258" s="72">
        <f t="shared" si="127"/>
        <v>0</v>
      </c>
      <c r="N258" s="72">
        <f t="shared" si="136"/>
        <v>0</v>
      </c>
      <c r="O258" s="74"/>
      <c r="P258" s="76" t="e">
        <f t="shared" si="122"/>
        <v>#DIV/0!</v>
      </c>
      <c r="Q258" s="123" t="e">
        <f t="shared" si="123"/>
        <v>#DIV/0!</v>
      </c>
    </row>
    <row r="259" spans="1:17" s="13" customFormat="1" ht="15.95" customHeight="1" x14ac:dyDescent="0.25">
      <c r="A259" s="62">
        <v>190</v>
      </c>
      <c r="B259" s="8" t="s">
        <v>241</v>
      </c>
      <c r="C259" s="5" t="s">
        <v>237</v>
      </c>
      <c r="D259" s="9">
        <v>91.69</v>
      </c>
      <c r="E259" s="9">
        <v>854.74</v>
      </c>
      <c r="F259" s="9">
        <v>415.85</v>
      </c>
      <c r="G259" s="31">
        <f>ROUND((E259)*11.7%,2)</f>
        <v>100</v>
      </c>
      <c r="H259" s="31">
        <f t="shared" si="133"/>
        <v>1462.2800000000002</v>
      </c>
      <c r="I259" s="31">
        <f>ROUND(E259*11.6%,2)</f>
        <v>99.15</v>
      </c>
      <c r="J259" s="31">
        <f t="shared" si="134"/>
        <v>1561.4300000000003</v>
      </c>
      <c r="K259" s="31">
        <f t="shared" si="126"/>
        <v>46.84</v>
      </c>
      <c r="L259" s="28">
        <f t="shared" si="135"/>
        <v>1608.2700000000002</v>
      </c>
      <c r="M259" s="28">
        <f t="shared" si="127"/>
        <v>321.64999999999998</v>
      </c>
      <c r="N259" s="28">
        <f t="shared" si="136"/>
        <v>1929.92</v>
      </c>
      <c r="O259" s="29">
        <v>110</v>
      </c>
      <c r="P259" s="30">
        <f t="shared" si="122"/>
        <v>4.3899999999999997</v>
      </c>
      <c r="Q259" s="37">
        <f>ROUND(482.49/O259,2)</f>
        <v>4.3899999999999997</v>
      </c>
    </row>
    <row r="260" spans="1:17" s="13" customFormat="1" ht="15.95" customHeight="1" x14ac:dyDescent="0.25">
      <c r="A260" s="62">
        <v>191</v>
      </c>
      <c r="B260" s="8" t="s">
        <v>242</v>
      </c>
      <c r="C260" s="6" t="s">
        <v>78</v>
      </c>
      <c r="D260" s="9">
        <v>92.69</v>
      </c>
      <c r="E260" s="10">
        <v>838.3</v>
      </c>
      <c r="F260" s="9">
        <v>333.87</v>
      </c>
      <c r="G260" s="31">
        <f t="shared" ref="G260:G261" si="140">ROUND((E260)*11.7%,2)</f>
        <v>98.08</v>
      </c>
      <c r="H260" s="31">
        <f t="shared" si="133"/>
        <v>1362.94</v>
      </c>
      <c r="I260" s="31">
        <f t="shared" ref="I260:I261" si="141">ROUND(E260*11.6%,2)</f>
        <v>97.24</v>
      </c>
      <c r="J260" s="31">
        <f t="shared" si="134"/>
        <v>1460.18</v>
      </c>
      <c r="K260" s="31">
        <f t="shared" si="126"/>
        <v>43.81</v>
      </c>
      <c r="L260" s="28">
        <f t="shared" si="135"/>
        <v>1503.99</v>
      </c>
      <c r="M260" s="28">
        <f t="shared" si="127"/>
        <v>300.8</v>
      </c>
      <c r="N260" s="28">
        <f t="shared" si="136"/>
        <v>1804.79</v>
      </c>
      <c r="O260" s="29">
        <v>119</v>
      </c>
      <c r="P260" s="30">
        <f t="shared" si="122"/>
        <v>3.79</v>
      </c>
      <c r="Q260" s="37">
        <f t="shared" ref="Q260:Q261" si="142">ROUND(451.2/O260,2)</f>
        <v>3.79</v>
      </c>
    </row>
    <row r="261" spans="1:17" s="13" customFormat="1" ht="15.95" customHeight="1" x14ac:dyDescent="0.25">
      <c r="A261" s="62">
        <v>192</v>
      </c>
      <c r="B261" s="8" t="s">
        <v>243</v>
      </c>
      <c r="C261" s="5" t="s">
        <v>78</v>
      </c>
      <c r="D261" s="9">
        <v>92.69</v>
      </c>
      <c r="E261" s="10">
        <v>838.3</v>
      </c>
      <c r="F261" s="9">
        <v>333.87</v>
      </c>
      <c r="G261" s="31">
        <f t="shared" si="140"/>
        <v>98.08</v>
      </c>
      <c r="H261" s="31">
        <f t="shared" si="133"/>
        <v>1362.94</v>
      </c>
      <c r="I261" s="31">
        <f t="shared" si="141"/>
        <v>97.24</v>
      </c>
      <c r="J261" s="31">
        <f t="shared" si="134"/>
        <v>1460.18</v>
      </c>
      <c r="K261" s="31">
        <f t="shared" si="126"/>
        <v>43.81</v>
      </c>
      <c r="L261" s="28">
        <f t="shared" si="135"/>
        <v>1503.99</v>
      </c>
      <c r="M261" s="28">
        <f t="shared" si="127"/>
        <v>300.8</v>
      </c>
      <c r="N261" s="28">
        <f t="shared" si="136"/>
        <v>1804.79</v>
      </c>
      <c r="O261" s="29">
        <v>163</v>
      </c>
      <c r="P261" s="30">
        <f t="shared" si="122"/>
        <v>2.77</v>
      </c>
      <c r="Q261" s="37">
        <f t="shared" si="142"/>
        <v>2.77</v>
      </c>
    </row>
    <row r="262" spans="1:17" s="13" customFormat="1" ht="15.95" customHeight="1" x14ac:dyDescent="0.25">
      <c r="A262" s="62">
        <v>193</v>
      </c>
      <c r="B262" s="8" t="s">
        <v>244</v>
      </c>
      <c r="C262" s="5" t="s">
        <v>23</v>
      </c>
      <c r="D262" s="9">
        <v>92.69</v>
      </c>
      <c r="E262" s="10">
        <v>838.3</v>
      </c>
      <c r="F262" s="9">
        <v>333.87</v>
      </c>
      <c r="G262" s="31">
        <f>ROUND((E262)*11.7%,2)</f>
        <v>98.08</v>
      </c>
      <c r="H262" s="31">
        <f t="shared" si="133"/>
        <v>1362.94</v>
      </c>
      <c r="I262" s="31">
        <f>ROUND(E262*11.6%,2)</f>
        <v>97.24</v>
      </c>
      <c r="J262" s="31">
        <f t="shared" si="134"/>
        <v>1460.18</v>
      </c>
      <c r="K262" s="31">
        <f t="shared" si="126"/>
        <v>43.81</v>
      </c>
      <c r="L262" s="28">
        <f t="shared" si="135"/>
        <v>1503.99</v>
      </c>
      <c r="M262" s="28">
        <f t="shared" si="127"/>
        <v>300.8</v>
      </c>
      <c r="N262" s="28">
        <f t="shared" si="136"/>
        <v>1804.79</v>
      </c>
      <c r="O262" s="29">
        <v>110</v>
      </c>
      <c r="P262" s="30">
        <f t="shared" si="122"/>
        <v>4.0999999999999996</v>
      </c>
      <c r="Q262" s="37">
        <f>ROUND(451.2/O262,2)</f>
        <v>4.0999999999999996</v>
      </c>
    </row>
    <row r="263" spans="1:17" s="13" customFormat="1" ht="15.95" customHeight="1" x14ac:dyDescent="0.25">
      <c r="A263" s="62">
        <v>194</v>
      </c>
      <c r="B263" s="8" t="s">
        <v>245</v>
      </c>
      <c r="C263" s="15" t="s">
        <v>27</v>
      </c>
      <c r="D263" s="26">
        <v>92.69</v>
      </c>
      <c r="E263" s="26">
        <v>816.99</v>
      </c>
      <c r="F263" s="26">
        <v>329.18</v>
      </c>
      <c r="G263" s="31">
        <f>ROUND((E263)*11.7%,2)</f>
        <v>95.59</v>
      </c>
      <c r="H263" s="31">
        <f t="shared" si="133"/>
        <v>1334.45</v>
      </c>
      <c r="I263" s="31">
        <f>ROUND(E263*11.6%,2)</f>
        <v>94.77</v>
      </c>
      <c r="J263" s="31">
        <f t="shared" si="134"/>
        <v>1429.22</v>
      </c>
      <c r="K263" s="31">
        <f t="shared" si="126"/>
        <v>42.88</v>
      </c>
      <c r="L263" s="28">
        <f t="shared" si="135"/>
        <v>1472.1000000000001</v>
      </c>
      <c r="M263" s="28">
        <f t="shared" si="127"/>
        <v>294.42</v>
      </c>
      <c r="N263" s="28">
        <f t="shared" si="136"/>
        <v>1766.5200000000002</v>
      </c>
      <c r="O263" s="29">
        <v>71</v>
      </c>
      <c r="P263" s="30">
        <f t="shared" si="122"/>
        <v>6.22</v>
      </c>
      <c r="Q263" s="37">
        <f>ROUND(441.63/O263,2)</f>
        <v>6.22</v>
      </c>
    </row>
    <row r="264" spans="1:17" s="13" customFormat="1" ht="3.95" customHeight="1" x14ac:dyDescent="0.25">
      <c r="A264" s="93">
        <v>195</v>
      </c>
      <c r="B264" s="89" t="s">
        <v>246</v>
      </c>
      <c r="C264" s="6" t="s">
        <v>78</v>
      </c>
      <c r="D264" s="93">
        <f>92.69*2+92.69+91.69</f>
        <v>369.76</v>
      </c>
      <c r="E264" s="93">
        <f>816.99*2+838.3+833.42</f>
        <v>3305.7</v>
      </c>
      <c r="F264" s="93">
        <f>329.18*2+333.87+400</f>
        <v>1392.23</v>
      </c>
      <c r="G264" s="69">
        <f>ROUND((E264)*11.7%,2)</f>
        <v>386.77</v>
      </c>
      <c r="H264" s="69">
        <f t="shared" si="133"/>
        <v>5454.4600000000009</v>
      </c>
      <c r="I264" s="69">
        <f>ROUND(E264*11.6%,2)</f>
        <v>383.46</v>
      </c>
      <c r="J264" s="69">
        <f t="shared" si="134"/>
        <v>5837.920000000001</v>
      </c>
      <c r="K264" s="69">
        <f t="shared" si="126"/>
        <v>175.14</v>
      </c>
      <c r="L264" s="69">
        <f t="shared" si="135"/>
        <v>6013.0600000000013</v>
      </c>
      <c r="M264" s="71">
        <f t="shared" si="127"/>
        <v>1202.6099999999999</v>
      </c>
      <c r="N264" s="69">
        <f t="shared" si="136"/>
        <v>7215.670000000001</v>
      </c>
      <c r="O264" s="73">
        <f>41+83+69+38</f>
        <v>231</v>
      </c>
      <c r="P264" s="101">
        <f t="shared" si="122"/>
        <v>7.81</v>
      </c>
      <c r="Q264" s="123">
        <f>ROUND((441.63*2+451.2+469.47)/O264,2)</f>
        <v>7.81</v>
      </c>
    </row>
    <row r="265" spans="1:17" s="13" customFormat="1" ht="3.95" customHeight="1" x14ac:dyDescent="0.25">
      <c r="A265" s="95"/>
      <c r="B265" s="92"/>
      <c r="C265" s="7" t="s">
        <v>27</v>
      </c>
      <c r="D265" s="95"/>
      <c r="E265" s="95"/>
      <c r="F265" s="95"/>
      <c r="G265" s="84"/>
      <c r="H265" s="84"/>
      <c r="I265" s="84">
        <f t="shared" si="131"/>
        <v>0</v>
      </c>
      <c r="J265" s="84">
        <f t="shared" si="134"/>
        <v>0</v>
      </c>
      <c r="K265" s="84">
        <f t="shared" si="126"/>
        <v>0</v>
      </c>
      <c r="L265" s="84">
        <f t="shared" si="135"/>
        <v>0</v>
      </c>
      <c r="M265" s="85">
        <f t="shared" si="127"/>
        <v>0</v>
      </c>
      <c r="N265" s="84">
        <f t="shared" si="136"/>
        <v>0</v>
      </c>
      <c r="O265" s="79"/>
      <c r="P265" s="106" t="e">
        <f t="shared" si="122"/>
        <v>#DIV/0!</v>
      </c>
      <c r="Q265" s="123" t="e">
        <f t="shared" si="123"/>
        <v>#DIV/0!</v>
      </c>
    </row>
    <row r="266" spans="1:17" s="13" customFormat="1" ht="3.95" customHeight="1" x14ac:dyDescent="0.25">
      <c r="A266" s="95"/>
      <c r="B266" s="92"/>
      <c r="C266" s="44" t="s">
        <v>38</v>
      </c>
      <c r="D266" s="95"/>
      <c r="E266" s="95"/>
      <c r="F266" s="95"/>
      <c r="G266" s="84"/>
      <c r="H266" s="84"/>
      <c r="I266" s="84">
        <f t="shared" si="131"/>
        <v>0</v>
      </c>
      <c r="J266" s="84">
        <f t="shared" si="134"/>
        <v>0</v>
      </c>
      <c r="K266" s="84">
        <f t="shared" si="126"/>
        <v>0</v>
      </c>
      <c r="L266" s="84">
        <f t="shared" si="135"/>
        <v>0</v>
      </c>
      <c r="M266" s="85">
        <f t="shared" si="127"/>
        <v>0</v>
      </c>
      <c r="N266" s="84">
        <f t="shared" si="136"/>
        <v>0</v>
      </c>
      <c r="O266" s="79"/>
      <c r="P266" s="106" t="e">
        <f t="shared" si="122"/>
        <v>#DIV/0!</v>
      </c>
      <c r="Q266" s="123" t="e">
        <f t="shared" si="123"/>
        <v>#DIV/0!</v>
      </c>
    </row>
    <row r="267" spans="1:17" s="13" customFormat="1" ht="3.95" customHeight="1" x14ac:dyDescent="0.25">
      <c r="A267" s="94"/>
      <c r="B267" s="90"/>
      <c r="C267" s="11" t="s">
        <v>35</v>
      </c>
      <c r="D267" s="94"/>
      <c r="E267" s="94"/>
      <c r="F267" s="94"/>
      <c r="G267" s="70"/>
      <c r="H267" s="70"/>
      <c r="I267" s="70">
        <f t="shared" si="131"/>
        <v>0</v>
      </c>
      <c r="J267" s="70">
        <f t="shared" si="134"/>
        <v>0</v>
      </c>
      <c r="K267" s="70">
        <f t="shared" si="126"/>
        <v>0</v>
      </c>
      <c r="L267" s="70">
        <f t="shared" si="135"/>
        <v>0</v>
      </c>
      <c r="M267" s="72">
        <f t="shared" si="127"/>
        <v>0</v>
      </c>
      <c r="N267" s="70">
        <f t="shared" si="136"/>
        <v>0</v>
      </c>
      <c r="O267" s="74"/>
      <c r="P267" s="102" t="e">
        <f t="shared" ref="P267:P330" si="143">ROUND(N267/O267/4,2)</f>
        <v>#DIV/0!</v>
      </c>
      <c r="Q267" s="123" t="e">
        <f t="shared" ref="Q267:Q301" si="144">ROUND(512.79/O267,2)</f>
        <v>#DIV/0!</v>
      </c>
    </row>
    <row r="268" spans="1:17" s="13" customFormat="1" ht="15.95" customHeight="1" x14ac:dyDescent="0.25">
      <c r="A268" s="62">
        <v>196</v>
      </c>
      <c r="B268" s="8" t="s">
        <v>247</v>
      </c>
      <c r="C268" s="6" t="s">
        <v>25</v>
      </c>
      <c r="D268" s="25">
        <v>92.69</v>
      </c>
      <c r="E268" s="25">
        <v>816.99</v>
      </c>
      <c r="F268" s="25">
        <v>329.18</v>
      </c>
      <c r="G268" s="31">
        <f>ROUND((E268)*11.7%,2)</f>
        <v>95.59</v>
      </c>
      <c r="H268" s="31">
        <f t="shared" si="133"/>
        <v>1334.45</v>
      </c>
      <c r="I268" s="31">
        <f>ROUND(E268*11.6%,2)</f>
        <v>94.77</v>
      </c>
      <c r="J268" s="31">
        <f t="shared" si="134"/>
        <v>1429.22</v>
      </c>
      <c r="K268" s="31">
        <f t="shared" si="126"/>
        <v>42.88</v>
      </c>
      <c r="L268" s="28">
        <f t="shared" si="135"/>
        <v>1472.1000000000001</v>
      </c>
      <c r="M268" s="28">
        <f t="shared" si="127"/>
        <v>294.42</v>
      </c>
      <c r="N268" s="28">
        <f t="shared" si="136"/>
        <v>1766.5200000000002</v>
      </c>
      <c r="O268" s="29">
        <v>121</v>
      </c>
      <c r="P268" s="30">
        <f t="shared" si="143"/>
        <v>3.65</v>
      </c>
      <c r="Q268" s="37">
        <f>ROUND(441.63/O268,2)</f>
        <v>3.65</v>
      </c>
    </row>
    <row r="269" spans="1:17" s="13" customFormat="1" ht="15.95" customHeight="1" x14ac:dyDescent="0.25">
      <c r="A269" s="62">
        <v>197</v>
      </c>
      <c r="B269" s="8" t="s">
        <v>248</v>
      </c>
      <c r="C269" s="6" t="s">
        <v>249</v>
      </c>
      <c r="D269" s="9">
        <v>91.69</v>
      </c>
      <c r="E269" s="9">
        <v>854.74</v>
      </c>
      <c r="F269" s="10">
        <v>415.85</v>
      </c>
      <c r="G269" s="31">
        <f>ROUND((E269)*11.7%,2)</f>
        <v>100</v>
      </c>
      <c r="H269" s="31">
        <f t="shared" si="133"/>
        <v>1462.2800000000002</v>
      </c>
      <c r="I269" s="31">
        <f>ROUND(E269*11.6%,2)</f>
        <v>99.15</v>
      </c>
      <c r="J269" s="31">
        <f t="shared" si="134"/>
        <v>1561.4300000000003</v>
      </c>
      <c r="K269" s="31">
        <f t="shared" si="126"/>
        <v>46.84</v>
      </c>
      <c r="L269" s="28">
        <f t="shared" si="135"/>
        <v>1608.2700000000002</v>
      </c>
      <c r="M269" s="28">
        <f t="shared" si="127"/>
        <v>321.64999999999998</v>
      </c>
      <c r="N269" s="28">
        <f t="shared" si="136"/>
        <v>1929.92</v>
      </c>
      <c r="O269" s="29">
        <v>83</v>
      </c>
      <c r="P269" s="30">
        <f t="shared" si="143"/>
        <v>5.81</v>
      </c>
      <c r="Q269" s="37">
        <f>ROUND(482.49/O269,2)</f>
        <v>5.81</v>
      </c>
    </row>
    <row r="270" spans="1:17" s="13" customFormat="1" ht="1.5" customHeight="1" x14ac:dyDescent="0.25">
      <c r="A270" s="93">
        <v>198</v>
      </c>
      <c r="B270" s="86" t="s">
        <v>250</v>
      </c>
      <c r="C270" s="6" t="s">
        <v>63</v>
      </c>
      <c r="D270" s="98">
        <f>92.69*10+27.1</f>
        <v>954</v>
      </c>
      <c r="E270" s="93">
        <f>816.99*10+698.53</f>
        <v>8868.43</v>
      </c>
      <c r="F270" s="93">
        <f>329.18*10+1395.09</f>
        <v>4686.8900000000003</v>
      </c>
      <c r="G270" s="69">
        <f>ROUND((E270)*11.7%,2)</f>
        <v>1037.6099999999999</v>
      </c>
      <c r="H270" s="69">
        <f t="shared" si="133"/>
        <v>15546.93</v>
      </c>
      <c r="I270" s="69">
        <f>ROUND(E270*11.6%,2)</f>
        <v>1028.74</v>
      </c>
      <c r="J270" s="69">
        <f t="shared" si="134"/>
        <v>16575.670000000002</v>
      </c>
      <c r="K270" s="69">
        <f t="shared" si="126"/>
        <v>497.27</v>
      </c>
      <c r="L270" s="69">
        <f t="shared" si="135"/>
        <v>17072.940000000002</v>
      </c>
      <c r="M270" s="69">
        <f t="shared" si="127"/>
        <v>3414.59</v>
      </c>
      <c r="N270" s="69">
        <f t="shared" si="136"/>
        <v>20487.530000000002</v>
      </c>
      <c r="O270" s="73">
        <f>36+36+34+36+35+35+35+36+35</f>
        <v>318</v>
      </c>
      <c r="P270" s="101">
        <f t="shared" si="143"/>
        <v>16.11</v>
      </c>
      <c r="Q270" s="113">
        <f>ROUND((441.63*10+705.6)/O270,2)</f>
        <v>16.11</v>
      </c>
    </row>
    <row r="271" spans="1:17" s="13" customFormat="1" ht="1.5" customHeight="1" x14ac:dyDescent="0.25">
      <c r="A271" s="95"/>
      <c r="B271" s="87"/>
      <c r="C271" s="7" t="s">
        <v>63</v>
      </c>
      <c r="D271" s="100"/>
      <c r="E271" s="95"/>
      <c r="F271" s="95"/>
      <c r="G271" s="84">
        <f t="shared" si="137"/>
        <v>0</v>
      </c>
      <c r="H271" s="84">
        <f t="shared" si="133"/>
        <v>0</v>
      </c>
      <c r="I271" s="84">
        <f t="shared" si="131"/>
        <v>0</v>
      </c>
      <c r="J271" s="84">
        <f t="shared" si="134"/>
        <v>0</v>
      </c>
      <c r="K271" s="84">
        <f t="shared" si="126"/>
        <v>0</v>
      </c>
      <c r="L271" s="84">
        <f t="shared" si="135"/>
        <v>0</v>
      </c>
      <c r="M271" s="84">
        <f t="shared" si="127"/>
        <v>0</v>
      </c>
      <c r="N271" s="84">
        <f t="shared" si="136"/>
        <v>0</v>
      </c>
      <c r="O271" s="79"/>
      <c r="P271" s="106" t="e">
        <f t="shared" si="143"/>
        <v>#DIV/0!</v>
      </c>
      <c r="Q271" s="113" t="e">
        <f t="shared" si="144"/>
        <v>#DIV/0!</v>
      </c>
    </row>
    <row r="272" spans="1:17" s="13" customFormat="1" ht="1.5" customHeight="1" x14ac:dyDescent="0.25">
      <c r="A272" s="95"/>
      <c r="B272" s="87"/>
      <c r="C272" s="7" t="s">
        <v>63</v>
      </c>
      <c r="D272" s="100"/>
      <c r="E272" s="95"/>
      <c r="F272" s="95"/>
      <c r="G272" s="84">
        <f t="shared" si="137"/>
        <v>0</v>
      </c>
      <c r="H272" s="84">
        <f t="shared" si="133"/>
        <v>0</v>
      </c>
      <c r="I272" s="84">
        <f t="shared" si="131"/>
        <v>0</v>
      </c>
      <c r="J272" s="84">
        <f t="shared" si="134"/>
        <v>0</v>
      </c>
      <c r="K272" s="84">
        <f t="shared" si="126"/>
        <v>0</v>
      </c>
      <c r="L272" s="84">
        <f t="shared" si="135"/>
        <v>0</v>
      </c>
      <c r="M272" s="84">
        <f t="shared" si="127"/>
        <v>0</v>
      </c>
      <c r="N272" s="84">
        <f t="shared" si="136"/>
        <v>0</v>
      </c>
      <c r="O272" s="79"/>
      <c r="P272" s="106" t="e">
        <f t="shared" si="143"/>
        <v>#DIV/0!</v>
      </c>
      <c r="Q272" s="113" t="e">
        <f t="shared" si="144"/>
        <v>#DIV/0!</v>
      </c>
    </row>
    <row r="273" spans="1:17" s="13" customFormat="1" ht="1.5" customHeight="1" x14ac:dyDescent="0.25">
      <c r="A273" s="95"/>
      <c r="B273" s="87"/>
      <c r="C273" s="7" t="s">
        <v>63</v>
      </c>
      <c r="D273" s="100"/>
      <c r="E273" s="95"/>
      <c r="F273" s="95"/>
      <c r="G273" s="84">
        <f t="shared" si="137"/>
        <v>0</v>
      </c>
      <c r="H273" s="84">
        <f t="shared" si="133"/>
        <v>0</v>
      </c>
      <c r="I273" s="84">
        <f t="shared" si="131"/>
        <v>0</v>
      </c>
      <c r="J273" s="84">
        <f t="shared" si="134"/>
        <v>0</v>
      </c>
      <c r="K273" s="84">
        <f t="shared" si="126"/>
        <v>0</v>
      </c>
      <c r="L273" s="84">
        <f t="shared" si="135"/>
        <v>0</v>
      </c>
      <c r="M273" s="84">
        <f t="shared" si="127"/>
        <v>0</v>
      </c>
      <c r="N273" s="84">
        <f t="shared" si="136"/>
        <v>0</v>
      </c>
      <c r="O273" s="79"/>
      <c r="P273" s="106" t="e">
        <f t="shared" si="143"/>
        <v>#DIV/0!</v>
      </c>
      <c r="Q273" s="113" t="e">
        <f t="shared" si="144"/>
        <v>#DIV/0!</v>
      </c>
    </row>
    <row r="274" spans="1:17" s="13" customFormat="1" ht="1.5" customHeight="1" x14ac:dyDescent="0.25">
      <c r="A274" s="95"/>
      <c r="B274" s="87"/>
      <c r="C274" s="7" t="s">
        <v>63</v>
      </c>
      <c r="D274" s="100"/>
      <c r="E274" s="95"/>
      <c r="F274" s="95"/>
      <c r="G274" s="84">
        <f t="shared" si="137"/>
        <v>0</v>
      </c>
      <c r="H274" s="84">
        <f t="shared" si="133"/>
        <v>0</v>
      </c>
      <c r="I274" s="84">
        <f t="shared" si="131"/>
        <v>0</v>
      </c>
      <c r="J274" s="84">
        <f t="shared" si="134"/>
        <v>0</v>
      </c>
      <c r="K274" s="84">
        <f t="shared" si="126"/>
        <v>0</v>
      </c>
      <c r="L274" s="84">
        <f t="shared" si="135"/>
        <v>0</v>
      </c>
      <c r="M274" s="84">
        <f t="shared" si="127"/>
        <v>0</v>
      </c>
      <c r="N274" s="84">
        <f t="shared" si="136"/>
        <v>0</v>
      </c>
      <c r="O274" s="79"/>
      <c r="P274" s="106" t="e">
        <f t="shared" si="143"/>
        <v>#DIV/0!</v>
      </c>
      <c r="Q274" s="113" t="e">
        <f t="shared" si="144"/>
        <v>#DIV/0!</v>
      </c>
    </row>
    <row r="275" spans="1:17" s="13" customFormat="1" ht="1.5" customHeight="1" x14ac:dyDescent="0.25">
      <c r="A275" s="95"/>
      <c r="B275" s="87"/>
      <c r="C275" s="7" t="s">
        <v>63</v>
      </c>
      <c r="D275" s="100"/>
      <c r="E275" s="95"/>
      <c r="F275" s="95"/>
      <c r="G275" s="84">
        <f t="shared" si="137"/>
        <v>0</v>
      </c>
      <c r="H275" s="84">
        <f t="shared" si="133"/>
        <v>0</v>
      </c>
      <c r="I275" s="84">
        <f t="shared" si="131"/>
        <v>0</v>
      </c>
      <c r="J275" s="84">
        <f t="shared" si="134"/>
        <v>0</v>
      </c>
      <c r="K275" s="84">
        <f t="shared" si="126"/>
        <v>0</v>
      </c>
      <c r="L275" s="84">
        <f t="shared" si="135"/>
        <v>0</v>
      </c>
      <c r="M275" s="84">
        <f t="shared" si="127"/>
        <v>0</v>
      </c>
      <c r="N275" s="84">
        <f t="shared" si="136"/>
        <v>0</v>
      </c>
      <c r="O275" s="79"/>
      <c r="P275" s="106" t="e">
        <f t="shared" si="143"/>
        <v>#DIV/0!</v>
      </c>
      <c r="Q275" s="113" t="e">
        <f t="shared" si="144"/>
        <v>#DIV/0!</v>
      </c>
    </row>
    <row r="276" spans="1:17" s="13" customFormat="1" ht="1.5" customHeight="1" x14ac:dyDescent="0.25">
      <c r="A276" s="95"/>
      <c r="B276" s="87"/>
      <c r="C276" s="7" t="s">
        <v>63</v>
      </c>
      <c r="D276" s="100"/>
      <c r="E276" s="95"/>
      <c r="F276" s="95"/>
      <c r="G276" s="84">
        <f t="shared" si="137"/>
        <v>0</v>
      </c>
      <c r="H276" s="84">
        <f t="shared" si="133"/>
        <v>0</v>
      </c>
      <c r="I276" s="84">
        <f t="shared" si="131"/>
        <v>0</v>
      </c>
      <c r="J276" s="84">
        <f t="shared" si="134"/>
        <v>0</v>
      </c>
      <c r="K276" s="84">
        <f t="shared" si="126"/>
        <v>0</v>
      </c>
      <c r="L276" s="84">
        <f t="shared" si="135"/>
        <v>0</v>
      </c>
      <c r="M276" s="84">
        <f t="shared" si="127"/>
        <v>0</v>
      </c>
      <c r="N276" s="84">
        <f t="shared" si="136"/>
        <v>0</v>
      </c>
      <c r="O276" s="79"/>
      <c r="P276" s="106" t="e">
        <f t="shared" si="143"/>
        <v>#DIV/0!</v>
      </c>
      <c r="Q276" s="113" t="e">
        <f t="shared" si="144"/>
        <v>#DIV/0!</v>
      </c>
    </row>
    <row r="277" spans="1:17" s="13" customFormat="1" ht="1.5" customHeight="1" x14ac:dyDescent="0.25">
      <c r="A277" s="95"/>
      <c r="B277" s="87"/>
      <c r="C277" s="7" t="s">
        <v>63</v>
      </c>
      <c r="D277" s="100"/>
      <c r="E277" s="95"/>
      <c r="F277" s="95"/>
      <c r="G277" s="84">
        <f t="shared" si="137"/>
        <v>0</v>
      </c>
      <c r="H277" s="84">
        <f t="shared" si="133"/>
        <v>0</v>
      </c>
      <c r="I277" s="84">
        <f t="shared" si="131"/>
        <v>0</v>
      </c>
      <c r="J277" s="84">
        <f t="shared" si="134"/>
        <v>0</v>
      </c>
      <c r="K277" s="84">
        <f t="shared" si="126"/>
        <v>0</v>
      </c>
      <c r="L277" s="84">
        <f t="shared" si="135"/>
        <v>0</v>
      </c>
      <c r="M277" s="84">
        <f t="shared" si="127"/>
        <v>0</v>
      </c>
      <c r="N277" s="84">
        <f t="shared" si="136"/>
        <v>0</v>
      </c>
      <c r="O277" s="79"/>
      <c r="P277" s="106" t="e">
        <f t="shared" si="143"/>
        <v>#DIV/0!</v>
      </c>
      <c r="Q277" s="113" t="e">
        <f t="shared" si="144"/>
        <v>#DIV/0!</v>
      </c>
    </row>
    <row r="278" spans="1:17" s="13" customFormat="1" ht="1.5" customHeight="1" x14ac:dyDescent="0.25">
      <c r="A278" s="95"/>
      <c r="B278" s="87"/>
      <c r="C278" s="7" t="s">
        <v>63</v>
      </c>
      <c r="D278" s="100"/>
      <c r="E278" s="95"/>
      <c r="F278" s="95"/>
      <c r="G278" s="84">
        <f t="shared" si="137"/>
        <v>0</v>
      </c>
      <c r="H278" s="84">
        <f t="shared" si="133"/>
        <v>0</v>
      </c>
      <c r="I278" s="84">
        <f t="shared" si="131"/>
        <v>0</v>
      </c>
      <c r="J278" s="84">
        <f t="shared" si="134"/>
        <v>0</v>
      </c>
      <c r="K278" s="84">
        <f t="shared" si="126"/>
        <v>0</v>
      </c>
      <c r="L278" s="84">
        <f t="shared" si="135"/>
        <v>0</v>
      </c>
      <c r="M278" s="84">
        <f t="shared" si="127"/>
        <v>0</v>
      </c>
      <c r="N278" s="84">
        <f t="shared" si="136"/>
        <v>0</v>
      </c>
      <c r="O278" s="79"/>
      <c r="P278" s="106" t="e">
        <f t="shared" si="143"/>
        <v>#DIV/0!</v>
      </c>
      <c r="Q278" s="113" t="e">
        <f t="shared" si="144"/>
        <v>#DIV/0!</v>
      </c>
    </row>
    <row r="279" spans="1:17" s="13" customFormat="1" ht="1.5" customHeight="1" x14ac:dyDescent="0.25">
      <c r="A279" s="95"/>
      <c r="B279" s="87"/>
      <c r="C279" s="7" t="s">
        <v>201</v>
      </c>
      <c r="D279" s="100"/>
      <c r="E279" s="95"/>
      <c r="F279" s="95"/>
      <c r="G279" s="84">
        <f t="shared" si="137"/>
        <v>0</v>
      </c>
      <c r="H279" s="84">
        <f t="shared" si="133"/>
        <v>0</v>
      </c>
      <c r="I279" s="84">
        <f t="shared" si="131"/>
        <v>0</v>
      </c>
      <c r="J279" s="84">
        <f t="shared" si="134"/>
        <v>0</v>
      </c>
      <c r="K279" s="84">
        <f t="shared" si="126"/>
        <v>0</v>
      </c>
      <c r="L279" s="84">
        <f t="shared" si="135"/>
        <v>0</v>
      </c>
      <c r="M279" s="84">
        <f t="shared" si="127"/>
        <v>0</v>
      </c>
      <c r="N279" s="84">
        <f t="shared" si="136"/>
        <v>0</v>
      </c>
      <c r="O279" s="79"/>
      <c r="P279" s="106" t="e">
        <f t="shared" si="143"/>
        <v>#DIV/0!</v>
      </c>
      <c r="Q279" s="113" t="e">
        <f t="shared" si="144"/>
        <v>#DIV/0!</v>
      </c>
    </row>
    <row r="280" spans="1:17" s="13" customFormat="1" ht="1.5" customHeight="1" x14ac:dyDescent="0.25">
      <c r="A280" s="94"/>
      <c r="B280" s="88"/>
      <c r="C280" s="11" t="s">
        <v>25</v>
      </c>
      <c r="D280" s="99"/>
      <c r="E280" s="94"/>
      <c r="F280" s="94"/>
      <c r="G280" s="70">
        <f t="shared" si="137"/>
        <v>0</v>
      </c>
      <c r="H280" s="70">
        <f t="shared" si="133"/>
        <v>0</v>
      </c>
      <c r="I280" s="70">
        <f t="shared" si="131"/>
        <v>0</v>
      </c>
      <c r="J280" s="70">
        <f t="shared" si="134"/>
        <v>0</v>
      </c>
      <c r="K280" s="70">
        <f t="shared" si="126"/>
        <v>0</v>
      </c>
      <c r="L280" s="70">
        <f t="shared" si="135"/>
        <v>0</v>
      </c>
      <c r="M280" s="70">
        <f t="shared" si="127"/>
        <v>0</v>
      </c>
      <c r="N280" s="70">
        <f t="shared" si="136"/>
        <v>0</v>
      </c>
      <c r="O280" s="74"/>
      <c r="P280" s="102" t="e">
        <f t="shared" si="143"/>
        <v>#DIV/0!</v>
      </c>
      <c r="Q280" s="113" t="e">
        <f t="shared" si="144"/>
        <v>#DIV/0!</v>
      </c>
    </row>
    <row r="281" spans="1:17" s="13" customFormat="1" ht="15.95" customHeight="1" x14ac:dyDescent="0.25">
      <c r="A281" s="62">
        <v>199</v>
      </c>
      <c r="B281" s="8" t="s">
        <v>251</v>
      </c>
      <c r="C281" s="5" t="s">
        <v>12</v>
      </c>
      <c r="D281" s="3">
        <v>98.15</v>
      </c>
      <c r="E281" s="26">
        <v>838.3</v>
      </c>
      <c r="F281" s="3">
        <v>333.87</v>
      </c>
      <c r="G281" s="31">
        <f>ROUND((E281)*11.7%,2)</f>
        <v>98.08</v>
      </c>
      <c r="H281" s="31">
        <f t="shared" si="133"/>
        <v>1368.3999999999999</v>
      </c>
      <c r="I281" s="31">
        <f>ROUND(E281*11.6%,2)</f>
        <v>97.24</v>
      </c>
      <c r="J281" s="31">
        <f t="shared" si="134"/>
        <v>1465.6399999999999</v>
      </c>
      <c r="K281" s="31">
        <f t="shared" si="126"/>
        <v>43.97</v>
      </c>
      <c r="L281" s="28">
        <f t="shared" si="135"/>
        <v>1509.61</v>
      </c>
      <c r="M281" s="28">
        <f t="shared" si="127"/>
        <v>301.92</v>
      </c>
      <c r="N281" s="28">
        <f t="shared" si="136"/>
        <v>1811.53</v>
      </c>
      <c r="O281" s="29">
        <v>179</v>
      </c>
      <c r="P281" s="30">
        <f t="shared" si="143"/>
        <v>2.5299999999999998</v>
      </c>
      <c r="Q281" s="37">
        <f>ROUND(452.88/O281,2)</f>
        <v>2.5299999999999998</v>
      </c>
    </row>
    <row r="282" spans="1:17" s="13" customFormat="1" ht="15.95" customHeight="1" x14ac:dyDescent="0.25">
      <c r="A282" s="62">
        <v>200</v>
      </c>
      <c r="B282" s="8" t="s">
        <v>252</v>
      </c>
      <c r="C282" s="5" t="s">
        <v>23</v>
      </c>
      <c r="D282" s="9">
        <v>92.69</v>
      </c>
      <c r="E282" s="10">
        <v>838.3</v>
      </c>
      <c r="F282" s="9">
        <v>333.87</v>
      </c>
      <c r="G282" s="31">
        <f>ROUND((E282)*11.7%,2)</f>
        <v>98.08</v>
      </c>
      <c r="H282" s="31">
        <f t="shared" si="133"/>
        <v>1362.94</v>
      </c>
      <c r="I282" s="31">
        <f>ROUND(E282*11.6%,2)</f>
        <v>97.24</v>
      </c>
      <c r="J282" s="31">
        <f t="shared" si="134"/>
        <v>1460.18</v>
      </c>
      <c r="K282" s="31">
        <f t="shared" si="126"/>
        <v>43.81</v>
      </c>
      <c r="L282" s="28">
        <f t="shared" si="135"/>
        <v>1503.99</v>
      </c>
      <c r="M282" s="28">
        <f t="shared" si="127"/>
        <v>300.8</v>
      </c>
      <c r="N282" s="28">
        <f t="shared" si="136"/>
        <v>1804.79</v>
      </c>
      <c r="O282" s="29">
        <v>109</v>
      </c>
      <c r="P282" s="30">
        <f t="shared" si="143"/>
        <v>4.1399999999999997</v>
      </c>
      <c r="Q282" s="37">
        <f>ROUND(451.2/O282,2)</f>
        <v>4.1399999999999997</v>
      </c>
    </row>
    <row r="283" spans="1:17" s="13" customFormat="1" ht="5.45" customHeight="1" x14ac:dyDescent="0.25">
      <c r="A283" s="93">
        <v>201</v>
      </c>
      <c r="B283" s="89" t="s">
        <v>253</v>
      </c>
      <c r="C283" s="6" t="s">
        <v>26</v>
      </c>
      <c r="D283" s="93">
        <f>92.69*3</f>
        <v>278.07</v>
      </c>
      <c r="E283" s="93">
        <f>816.99*3</f>
        <v>2450.9700000000003</v>
      </c>
      <c r="F283" s="93">
        <f>329.18*3</f>
        <v>987.54</v>
      </c>
      <c r="G283" s="69">
        <f>ROUND((E283)*11.7%,2)</f>
        <v>286.76</v>
      </c>
      <c r="H283" s="69">
        <f t="shared" si="133"/>
        <v>4003.34</v>
      </c>
      <c r="I283" s="69">
        <f>ROUND(E283*11.6%,2)</f>
        <v>284.31</v>
      </c>
      <c r="J283" s="69">
        <f t="shared" si="134"/>
        <v>4287.6500000000005</v>
      </c>
      <c r="K283" s="69">
        <f t="shared" si="126"/>
        <v>128.63</v>
      </c>
      <c r="L283" s="71">
        <f t="shared" si="135"/>
        <v>4416.2800000000007</v>
      </c>
      <c r="M283" s="71">
        <f t="shared" si="127"/>
        <v>883.26</v>
      </c>
      <c r="N283" s="71">
        <f t="shared" si="136"/>
        <v>5299.5400000000009</v>
      </c>
      <c r="O283" s="73">
        <f>45+36.34</f>
        <v>81.34</v>
      </c>
      <c r="P283" s="75">
        <f t="shared" si="143"/>
        <v>16.29</v>
      </c>
      <c r="Q283" s="123">
        <f>ROUND(441.63*3/O283,2)</f>
        <v>16.29</v>
      </c>
    </row>
    <row r="284" spans="1:17" s="13" customFormat="1" ht="5.45" customHeight="1" x14ac:dyDescent="0.25">
      <c r="A284" s="95"/>
      <c r="B284" s="92"/>
      <c r="C284" s="7" t="s">
        <v>63</v>
      </c>
      <c r="D284" s="95"/>
      <c r="E284" s="95"/>
      <c r="F284" s="95"/>
      <c r="G284" s="84">
        <f t="shared" si="137"/>
        <v>0</v>
      </c>
      <c r="H284" s="84">
        <f t="shared" si="133"/>
        <v>0</v>
      </c>
      <c r="I284" s="84">
        <f t="shared" si="131"/>
        <v>0</v>
      </c>
      <c r="J284" s="84">
        <f t="shared" si="134"/>
        <v>0</v>
      </c>
      <c r="K284" s="84">
        <f t="shared" si="126"/>
        <v>0</v>
      </c>
      <c r="L284" s="85">
        <f t="shared" si="135"/>
        <v>0</v>
      </c>
      <c r="M284" s="85">
        <f t="shared" si="127"/>
        <v>0</v>
      </c>
      <c r="N284" s="85">
        <f t="shared" si="136"/>
        <v>0</v>
      </c>
      <c r="O284" s="79"/>
      <c r="P284" s="80" t="e">
        <f t="shared" si="143"/>
        <v>#DIV/0!</v>
      </c>
      <c r="Q284" s="123" t="e">
        <f t="shared" si="144"/>
        <v>#DIV/0!</v>
      </c>
    </row>
    <row r="285" spans="1:17" s="13" customFormat="1" ht="5.45" customHeight="1" x14ac:dyDescent="0.25">
      <c r="A285" s="94"/>
      <c r="B285" s="90"/>
      <c r="C285" s="46" t="s">
        <v>63</v>
      </c>
      <c r="D285" s="94"/>
      <c r="E285" s="94"/>
      <c r="F285" s="94"/>
      <c r="G285" s="70">
        <f t="shared" si="137"/>
        <v>0</v>
      </c>
      <c r="H285" s="70">
        <f t="shared" si="133"/>
        <v>0</v>
      </c>
      <c r="I285" s="70">
        <f t="shared" si="131"/>
        <v>0</v>
      </c>
      <c r="J285" s="70">
        <f t="shared" si="134"/>
        <v>0</v>
      </c>
      <c r="K285" s="70">
        <f t="shared" si="126"/>
        <v>0</v>
      </c>
      <c r="L285" s="72">
        <f t="shared" si="135"/>
        <v>0</v>
      </c>
      <c r="M285" s="72">
        <f t="shared" si="127"/>
        <v>0</v>
      </c>
      <c r="N285" s="72">
        <f t="shared" si="136"/>
        <v>0</v>
      </c>
      <c r="O285" s="74"/>
      <c r="P285" s="76" t="e">
        <f t="shared" si="143"/>
        <v>#DIV/0!</v>
      </c>
      <c r="Q285" s="123" t="e">
        <f t="shared" si="144"/>
        <v>#DIV/0!</v>
      </c>
    </row>
    <row r="286" spans="1:17" s="13" customFormat="1" ht="15.95" customHeight="1" x14ac:dyDescent="0.25">
      <c r="A286" s="62">
        <v>202</v>
      </c>
      <c r="B286" s="8" t="s">
        <v>254</v>
      </c>
      <c r="C286" s="5" t="s">
        <v>27</v>
      </c>
      <c r="D286" s="25">
        <v>92.69</v>
      </c>
      <c r="E286" s="25">
        <v>816.99</v>
      </c>
      <c r="F286" s="25">
        <v>329.18</v>
      </c>
      <c r="G286" s="31">
        <f>ROUND((E286)*11.7%,2)</f>
        <v>95.59</v>
      </c>
      <c r="H286" s="31">
        <f t="shared" si="133"/>
        <v>1334.45</v>
      </c>
      <c r="I286" s="31">
        <f>ROUND(E286*11.6%,2)</f>
        <v>94.77</v>
      </c>
      <c r="J286" s="31">
        <f t="shared" si="134"/>
        <v>1429.22</v>
      </c>
      <c r="K286" s="31">
        <f t="shared" si="126"/>
        <v>42.88</v>
      </c>
      <c r="L286" s="28">
        <f t="shared" si="135"/>
        <v>1472.1000000000001</v>
      </c>
      <c r="M286" s="28">
        <f t="shared" si="127"/>
        <v>294.42</v>
      </c>
      <c r="N286" s="28">
        <f t="shared" si="136"/>
        <v>1766.5200000000002</v>
      </c>
      <c r="O286" s="29">
        <v>73</v>
      </c>
      <c r="P286" s="30">
        <f t="shared" si="143"/>
        <v>6.05</v>
      </c>
      <c r="Q286" s="37">
        <f>ROUND(441.63/O286,2)</f>
        <v>6.05</v>
      </c>
    </row>
    <row r="287" spans="1:17" s="13" customFormat="1" ht="2.65" customHeight="1" x14ac:dyDescent="0.25">
      <c r="A287" s="93">
        <v>203</v>
      </c>
      <c r="B287" s="86" t="s">
        <v>255</v>
      </c>
      <c r="C287" s="6" t="s">
        <v>26</v>
      </c>
      <c r="D287" s="67">
        <f>92.69*5+98.15</f>
        <v>561.6</v>
      </c>
      <c r="E287" s="67">
        <f>816.99*5+838.3</f>
        <v>4923.25</v>
      </c>
      <c r="F287" s="67">
        <f>329.18*5+333.87</f>
        <v>1979.77</v>
      </c>
      <c r="G287" s="69">
        <f>ROUND((E287)*11.7%,2)</f>
        <v>576.02</v>
      </c>
      <c r="H287" s="69">
        <f t="shared" si="133"/>
        <v>8040.6400000000012</v>
      </c>
      <c r="I287" s="69">
        <f>ROUND(E287*11.6%,2)</f>
        <v>571.1</v>
      </c>
      <c r="J287" s="69">
        <f t="shared" si="134"/>
        <v>8611.7400000000016</v>
      </c>
      <c r="K287" s="69">
        <f t="shared" si="126"/>
        <v>258.35000000000002</v>
      </c>
      <c r="L287" s="71">
        <f t="shared" si="135"/>
        <v>8870.090000000002</v>
      </c>
      <c r="M287" s="71">
        <f t="shared" si="127"/>
        <v>1774.02</v>
      </c>
      <c r="N287" s="71">
        <f t="shared" si="136"/>
        <v>10644.110000000002</v>
      </c>
      <c r="O287" s="81">
        <f>36+35+36+36+36</f>
        <v>179</v>
      </c>
      <c r="P287" s="75">
        <f t="shared" si="143"/>
        <v>14.87</v>
      </c>
      <c r="Q287" s="123">
        <f>ROUND((441.63*5+452.88)/O287,2)</f>
        <v>14.87</v>
      </c>
    </row>
    <row r="288" spans="1:17" s="13" customFormat="1" ht="2.65" customHeight="1" x14ac:dyDescent="0.25">
      <c r="A288" s="95"/>
      <c r="B288" s="87"/>
      <c r="C288" s="7" t="s">
        <v>63</v>
      </c>
      <c r="D288" s="91"/>
      <c r="E288" s="91"/>
      <c r="F288" s="91"/>
      <c r="G288" s="84">
        <f t="shared" si="137"/>
        <v>0</v>
      </c>
      <c r="H288" s="84">
        <f t="shared" si="133"/>
        <v>0</v>
      </c>
      <c r="I288" s="84">
        <f t="shared" si="131"/>
        <v>0</v>
      </c>
      <c r="J288" s="84">
        <f t="shared" si="134"/>
        <v>0</v>
      </c>
      <c r="K288" s="84">
        <f t="shared" si="126"/>
        <v>0</v>
      </c>
      <c r="L288" s="85">
        <f t="shared" si="135"/>
        <v>0</v>
      </c>
      <c r="M288" s="85">
        <f t="shared" si="127"/>
        <v>0</v>
      </c>
      <c r="N288" s="85">
        <f t="shared" si="136"/>
        <v>0</v>
      </c>
      <c r="O288" s="83"/>
      <c r="P288" s="80" t="e">
        <f t="shared" si="143"/>
        <v>#DIV/0!</v>
      </c>
      <c r="Q288" s="123" t="e">
        <f t="shared" si="144"/>
        <v>#DIV/0!</v>
      </c>
    </row>
    <row r="289" spans="1:17" s="13" customFormat="1" ht="2.65" customHeight="1" x14ac:dyDescent="0.25">
      <c r="A289" s="95"/>
      <c r="B289" s="87"/>
      <c r="C289" s="7" t="s">
        <v>63</v>
      </c>
      <c r="D289" s="91"/>
      <c r="E289" s="91"/>
      <c r="F289" s="91"/>
      <c r="G289" s="84">
        <f t="shared" si="137"/>
        <v>0</v>
      </c>
      <c r="H289" s="84">
        <f t="shared" si="133"/>
        <v>0</v>
      </c>
      <c r="I289" s="84">
        <f t="shared" si="131"/>
        <v>0</v>
      </c>
      <c r="J289" s="84">
        <f t="shared" si="134"/>
        <v>0</v>
      </c>
      <c r="K289" s="84">
        <f t="shared" si="126"/>
        <v>0</v>
      </c>
      <c r="L289" s="85">
        <f t="shared" si="135"/>
        <v>0</v>
      </c>
      <c r="M289" s="85">
        <f t="shared" si="127"/>
        <v>0</v>
      </c>
      <c r="N289" s="85">
        <f t="shared" si="136"/>
        <v>0</v>
      </c>
      <c r="O289" s="83"/>
      <c r="P289" s="80" t="e">
        <f t="shared" si="143"/>
        <v>#DIV/0!</v>
      </c>
      <c r="Q289" s="123" t="e">
        <f t="shared" si="144"/>
        <v>#DIV/0!</v>
      </c>
    </row>
    <row r="290" spans="1:17" s="13" customFormat="1" ht="2.65" customHeight="1" x14ac:dyDescent="0.25">
      <c r="A290" s="95"/>
      <c r="B290" s="87"/>
      <c r="C290" s="7" t="s">
        <v>63</v>
      </c>
      <c r="D290" s="91"/>
      <c r="E290" s="91"/>
      <c r="F290" s="91"/>
      <c r="G290" s="84">
        <f t="shared" si="137"/>
        <v>0</v>
      </c>
      <c r="H290" s="84">
        <f t="shared" si="133"/>
        <v>0</v>
      </c>
      <c r="I290" s="84">
        <f t="shared" si="131"/>
        <v>0</v>
      </c>
      <c r="J290" s="84">
        <f t="shared" si="134"/>
        <v>0</v>
      </c>
      <c r="K290" s="84">
        <f t="shared" si="126"/>
        <v>0</v>
      </c>
      <c r="L290" s="85">
        <f t="shared" si="135"/>
        <v>0</v>
      </c>
      <c r="M290" s="85">
        <f t="shared" si="127"/>
        <v>0</v>
      </c>
      <c r="N290" s="85">
        <f t="shared" si="136"/>
        <v>0</v>
      </c>
      <c r="O290" s="83"/>
      <c r="P290" s="80" t="e">
        <f t="shared" si="143"/>
        <v>#DIV/0!</v>
      </c>
      <c r="Q290" s="123" t="e">
        <f t="shared" si="144"/>
        <v>#DIV/0!</v>
      </c>
    </row>
    <row r="291" spans="1:17" s="13" customFormat="1" ht="2.65" customHeight="1" x14ac:dyDescent="0.25">
      <c r="A291" s="95"/>
      <c r="B291" s="87"/>
      <c r="C291" s="7" t="s">
        <v>63</v>
      </c>
      <c r="D291" s="91"/>
      <c r="E291" s="91"/>
      <c r="F291" s="91"/>
      <c r="G291" s="84">
        <f t="shared" si="137"/>
        <v>0</v>
      </c>
      <c r="H291" s="84">
        <f t="shared" si="133"/>
        <v>0</v>
      </c>
      <c r="I291" s="84">
        <f t="shared" si="131"/>
        <v>0</v>
      </c>
      <c r="J291" s="84">
        <f t="shared" si="134"/>
        <v>0</v>
      </c>
      <c r="K291" s="84">
        <f t="shared" si="126"/>
        <v>0</v>
      </c>
      <c r="L291" s="85">
        <f t="shared" si="135"/>
        <v>0</v>
      </c>
      <c r="M291" s="85">
        <f t="shared" si="127"/>
        <v>0</v>
      </c>
      <c r="N291" s="85">
        <f t="shared" si="136"/>
        <v>0</v>
      </c>
      <c r="O291" s="83"/>
      <c r="P291" s="80" t="e">
        <f t="shared" si="143"/>
        <v>#DIV/0!</v>
      </c>
      <c r="Q291" s="123" t="e">
        <f t="shared" si="144"/>
        <v>#DIV/0!</v>
      </c>
    </row>
    <row r="292" spans="1:17" s="13" customFormat="1" ht="2.65" customHeight="1" x14ac:dyDescent="0.25">
      <c r="A292" s="94"/>
      <c r="B292" s="88"/>
      <c r="C292" s="11" t="s">
        <v>187</v>
      </c>
      <c r="D292" s="68"/>
      <c r="E292" s="68"/>
      <c r="F292" s="68"/>
      <c r="G292" s="70">
        <f t="shared" si="137"/>
        <v>0</v>
      </c>
      <c r="H292" s="70">
        <f t="shared" si="133"/>
        <v>0</v>
      </c>
      <c r="I292" s="70">
        <f t="shared" ref="I292:I355" si="145">ROUND(H292*11.6%,2)</f>
        <v>0</v>
      </c>
      <c r="J292" s="70">
        <f t="shared" si="134"/>
        <v>0</v>
      </c>
      <c r="K292" s="70">
        <f t="shared" ref="K292:K355" si="146">ROUND(J292*3%,2)</f>
        <v>0</v>
      </c>
      <c r="L292" s="72">
        <f t="shared" si="135"/>
        <v>0</v>
      </c>
      <c r="M292" s="72">
        <f t="shared" ref="M292:M355" si="147">ROUND(L292*20%,2)</f>
        <v>0</v>
      </c>
      <c r="N292" s="72">
        <f t="shared" si="136"/>
        <v>0</v>
      </c>
      <c r="O292" s="82"/>
      <c r="P292" s="76" t="e">
        <f t="shared" si="143"/>
        <v>#DIV/0!</v>
      </c>
      <c r="Q292" s="123" t="e">
        <f t="shared" si="144"/>
        <v>#DIV/0!</v>
      </c>
    </row>
    <row r="293" spans="1:17" s="13" customFormat="1" ht="3.95" customHeight="1" x14ac:dyDescent="0.25">
      <c r="A293" s="93">
        <v>204</v>
      </c>
      <c r="B293" s="86" t="s">
        <v>256</v>
      </c>
      <c r="C293" s="7" t="s">
        <v>63</v>
      </c>
      <c r="D293" s="93">
        <f>92.69*3+92.69</f>
        <v>370.76</v>
      </c>
      <c r="E293" s="93">
        <f>816.99*3+838.3</f>
        <v>3289.2700000000004</v>
      </c>
      <c r="F293" s="93">
        <f>329.18*3+333.87</f>
        <v>1321.4099999999999</v>
      </c>
      <c r="G293" s="69">
        <f>ROUND((E293)*11.7%,2)</f>
        <v>384.84</v>
      </c>
      <c r="H293" s="69">
        <f t="shared" si="133"/>
        <v>5366.2800000000007</v>
      </c>
      <c r="I293" s="69">
        <f>ROUND(E293*11.6%,2)</f>
        <v>381.56</v>
      </c>
      <c r="J293" s="69">
        <f t="shared" si="134"/>
        <v>5747.8400000000011</v>
      </c>
      <c r="K293" s="69">
        <f t="shared" si="146"/>
        <v>172.44</v>
      </c>
      <c r="L293" s="69">
        <f t="shared" si="135"/>
        <v>5920.2800000000007</v>
      </c>
      <c r="M293" s="71">
        <f t="shared" si="147"/>
        <v>1184.06</v>
      </c>
      <c r="N293" s="69">
        <f t="shared" si="136"/>
        <v>7104.34</v>
      </c>
      <c r="O293" s="73">
        <f>33+32+32</f>
        <v>97</v>
      </c>
      <c r="P293" s="101">
        <f t="shared" si="143"/>
        <v>18.309999999999999</v>
      </c>
      <c r="Q293" s="123">
        <f>ROUND((441.63*3+451.2)/O293,2)</f>
        <v>18.309999999999999</v>
      </c>
    </row>
    <row r="294" spans="1:17" s="13" customFormat="1" ht="3.95" customHeight="1" x14ac:dyDescent="0.25">
      <c r="A294" s="95"/>
      <c r="B294" s="87"/>
      <c r="C294" s="7" t="s">
        <v>63</v>
      </c>
      <c r="D294" s="95"/>
      <c r="E294" s="95"/>
      <c r="F294" s="95"/>
      <c r="G294" s="84">
        <f t="shared" si="137"/>
        <v>0</v>
      </c>
      <c r="H294" s="84">
        <f t="shared" si="133"/>
        <v>0</v>
      </c>
      <c r="I294" s="84">
        <f t="shared" si="145"/>
        <v>0</v>
      </c>
      <c r="J294" s="84">
        <f t="shared" si="134"/>
        <v>0</v>
      </c>
      <c r="K294" s="84">
        <f t="shared" si="146"/>
        <v>0</v>
      </c>
      <c r="L294" s="84">
        <f t="shared" si="135"/>
        <v>0</v>
      </c>
      <c r="M294" s="85">
        <f t="shared" si="147"/>
        <v>0</v>
      </c>
      <c r="N294" s="84">
        <f t="shared" si="136"/>
        <v>0</v>
      </c>
      <c r="O294" s="79"/>
      <c r="P294" s="106" t="e">
        <f t="shared" si="143"/>
        <v>#DIV/0!</v>
      </c>
      <c r="Q294" s="123" t="e">
        <f t="shared" si="144"/>
        <v>#DIV/0!</v>
      </c>
    </row>
    <row r="295" spans="1:17" s="13" customFormat="1" ht="3.95" customHeight="1" x14ac:dyDescent="0.25">
      <c r="A295" s="95"/>
      <c r="B295" s="87"/>
      <c r="C295" s="7" t="s">
        <v>63</v>
      </c>
      <c r="D295" s="95"/>
      <c r="E295" s="95"/>
      <c r="F295" s="95"/>
      <c r="G295" s="84">
        <f t="shared" si="137"/>
        <v>0</v>
      </c>
      <c r="H295" s="84">
        <f t="shared" si="133"/>
        <v>0</v>
      </c>
      <c r="I295" s="84">
        <f t="shared" si="145"/>
        <v>0</v>
      </c>
      <c r="J295" s="84">
        <f t="shared" si="134"/>
        <v>0</v>
      </c>
      <c r="K295" s="84">
        <f t="shared" si="146"/>
        <v>0</v>
      </c>
      <c r="L295" s="84">
        <f t="shared" si="135"/>
        <v>0</v>
      </c>
      <c r="M295" s="85">
        <f t="shared" si="147"/>
        <v>0</v>
      </c>
      <c r="N295" s="84">
        <f t="shared" si="136"/>
        <v>0</v>
      </c>
      <c r="O295" s="79"/>
      <c r="P295" s="106" t="e">
        <f t="shared" si="143"/>
        <v>#DIV/0!</v>
      </c>
      <c r="Q295" s="123" t="e">
        <f t="shared" si="144"/>
        <v>#DIV/0!</v>
      </c>
    </row>
    <row r="296" spans="1:17" s="13" customFormat="1" ht="3.95" customHeight="1" x14ac:dyDescent="0.25">
      <c r="A296" s="94"/>
      <c r="B296" s="88"/>
      <c r="C296" s="7" t="s">
        <v>23</v>
      </c>
      <c r="D296" s="94"/>
      <c r="E296" s="94"/>
      <c r="F296" s="94"/>
      <c r="G296" s="70">
        <f t="shared" si="137"/>
        <v>0</v>
      </c>
      <c r="H296" s="70">
        <f t="shared" si="133"/>
        <v>0</v>
      </c>
      <c r="I296" s="70">
        <f t="shared" si="145"/>
        <v>0</v>
      </c>
      <c r="J296" s="70">
        <f t="shared" si="134"/>
        <v>0</v>
      </c>
      <c r="K296" s="70">
        <f t="shared" si="146"/>
        <v>0</v>
      </c>
      <c r="L296" s="70">
        <f t="shared" si="135"/>
        <v>0</v>
      </c>
      <c r="M296" s="72">
        <f t="shared" si="147"/>
        <v>0</v>
      </c>
      <c r="N296" s="70">
        <f t="shared" si="136"/>
        <v>0</v>
      </c>
      <c r="O296" s="74"/>
      <c r="P296" s="102" t="e">
        <f t="shared" si="143"/>
        <v>#DIV/0!</v>
      </c>
      <c r="Q296" s="123" t="e">
        <f t="shared" si="144"/>
        <v>#DIV/0!</v>
      </c>
    </row>
    <row r="297" spans="1:17" s="13" customFormat="1" ht="15.95" customHeight="1" x14ac:dyDescent="0.25">
      <c r="A297" s="62">
        <v>205</v>
      </c>
      <c r="B297" s="8" t="s">
        <v>257</v>
      </c>
      <c r="C297" s="6" t="s">
        <v>159</v>
      </c>
      <c r="D297" s="9">
        <v>92.69</v>
      </c>
      <c r="E297" s="10">
        <v>838.3</v>
      </c>
      <c r="F297" s="9">
        <v>333.87</v>
      </c>
      <c r="G297" s="31">
        <f>ROUND((E297)*11.7%,2)</f>
        <v>98.08</v>
      </c>
      <c r="H297" s="31">
        <f t="shared" si="133"/>
        <v>1362.94</v>
      </c>
      <c r="I297" s="31">
        <f>ROUND(E297*11.6%,2)</f>
        <v>97.24</v>
      </c>
      <c r="J297" s="31">
        <f t="shared" si="134"/>
        <v>1460.18</v>
      </c>
      <c r="K297" s="31">
        <f t="shared" si="146"/>
        <v>43.81</v>
      </c>
      <c r="L297" s="28">
        <f t="shared" si="135"/>
        <v>1503.99</v>
      </c>
      <c r="M297" s="28">
        <f t="shared" si="147"/>
        <v>300.8</v>
      </c>
      <c r="N297" s="28">
        <f t="shared" si="136"/>
        <v>1804.79</v>
      </c>
      <c r="O297" s="29">
        <v>101</v>
      </c>
      <c r="P297" s="30">
        <f t="shared" si="143"/>
        <v>4.47</v>
      </c>
      <c r="Q297" s="37">
        <f>ROUND(451.2/O297,2)</f>
        <v>4.47</v>
      </c>
    </row>
    <row r="298" spans="1:17" s="13" customFormat="1" ht="15.95" customHeight="1" x14ac:dyDescent="0.25">
      <c r="A298" s="62">
        <v>206</v>
      </c>
      <c r="B298" s="8" t="s">
        <v>258</v>
      </c>
      <c r="C298" s="5" t="s">
        <v>23</v>
      </c>
      <c r="D298" s="9">
        <v>92.69</v>
      </c>
      <c r="E298" s="10">
        <v>838.3</v>
      </c>
      <c r="F298" s="9">
        <v>333.87</v>
      </c>
      <c r="G298" s="31">
        <f>ROUND((E298)*11.7%,2)</f>
        <v>98.08</v>
      </c>
      <c r="H298" s="31">
        <f t="shared" si="133"/>
        <v>1362.94</v>
      </c>
      <c r="I298" s="31">
        <f>ROUND(E298*11.6%,2)</f>
        <v>97.24</v>
      </c>
      <c r="J298" s="31">
        <f t="shared" si="134"/>
        <v>1460.18</v>
      </c>
      <c r="K298" s="31">
        <f t="shared" si="146"/>
        <v>43.81</v>
      </c>
      <c r="L298" s="28">
        <f t="shared" si="135"/>
        <v>1503.99</v>
      </c>
      <c r="M298" s="28">
        <f t="shared" si="147"/>
        <v>300.8</v>
      </c>
      <c r="N298" s="28">
        <f t="shared" si="136"/>
        <v>1804.79</v>
      </c>
      <c r="O298" s="29">
        <v>79</v>
      </c>
      <c r="P298" s="30">
        <f t="shared" si="143"/>
        <v>5.71</v>
      </c>
      <c r="Q298" s="37">
        <f>ROUND(451.2/O298,2)</f>
        <v>5.71</v>
      </c>
    </row>
    <row r="299" spans="1:17" s="13" customFormat="1" ht="15.95" customHeight="1" x14ac:dyDescent="0.25">
      <c r="A299" s="62">
        <v>207</v>
      </c>
      <c r="B299" s="8" t="s">
        <v>259</v>
      </c>
      <c r="C299" s="44" t="s">
        <v>234</v>
      </c>
      <c r="D299" s="9">
        <v>91.69</v>
      </c>
      <c r="E299" s="9">
        <v>854.74</v>
      </c>
      <c r="F299" s="9">
        <v>415.85</v>
      </c>
      <c r="G299" s="31">
        <f>ROUND((E299)*11.7%,2)</f>
        <v>100</v>
      </c>
      <c r="H299" s="31">
        <f t="shared" si="133"/>
        <v>1462.2800000000002</v>
      </c>
      <c r="I299" s="31">
        <f>ROUND(E299*11.6%,2)</f>
        <v>99.15</v>
      </c>
      <c r="J299" s="31">
        <f t="shared" si="134"/>
        <v>1561.4300000000003</v>
      </c>
      <c r="K299" s="31">
        <f t="shared" si="146"/>
        <v>46.84</v>
      </c>
      <c r="L299" s="28">
        <f t="shared" si="135"/>
        <v>1608.2700000000002</v>
      </c>
      <c r="M299" s="28">
        <f t="shared" si="147"/>
        <v>321.64999999999998</v>
      </c>
      <c r="N299" s="28">
        <f t="shared" si="136"/>
        <v>1929.92</v>
      </c>
      <c r="O299" s="29">
        <v>155</v>
      </c>
      <c r="P299" s="30">
        <f t="shared" si="143"/>
        <v>3.11</v>
      </c>
      <c r="Q299" s="40">
        <f>ROUND(482.49/O299,2)</f>
        <v>3.11</v>
      </c>
    </row>
    <row r="300" spans="1:17" s="13" customFormat="1" ht="8.1" customHeight="1" x14ac:dyDescent="0.25">
      <c r="A300" s="93">
        <v>208</v>
      </c>
      <c r="B300" s="89" t="s">
        <v>260</v>
      </c>
      <c r="C300" s="6" t="s">
        <v>124</v>
      </c>
      <c r="D300" s="93">
        <f>92.69*2</f>
        <v>185.38</v>
      </c>
      <c r="E300" s="93">
        <f>816.99*2</f>
        <v>1633.98</v>
      </c>
      <c r="F300" s="93">
        <f>329.18*2</f>
        <v>658.36</v>
      </c>
      <c r="G300" s="69">
        <f>ROUND((E300)*11.7%,2)</f>
        <v>191.18</v>
      </c>
      <c r="H300" s="69">
        <f t="shared" si="133"/>
        <v>2668.9</v>
      </c>
      <c r="I300" s="69">
        <f>ROUND(E300*11.6%,2)</f>
        <v>189.54</v>
      </c>
      <c r="J300" s="69">
        <f t="shared" si="134"/>
        <v>2858.44</v>
      </c>
      <c r="K300" s="69">
        <f t="shared" si="146"/>
        <v>85.75</v>
      </c>
      <c r="L300" s="69">
        <f t="shared" si="135"/>
        <v>2944.19</v>
      </c>
      <c r="M300" s="71">
        <f t="shared" si="147"/>
        <v>588.84</v>
      </c>
      <c r="N300" s="69">
        <f t="shared" si="136"/>
        <v>3533.03</v>
      </c>
      <c r="O300" s="73">
        <f>30+28</f>
        <v>58</v>
      </c>
      <c r="P300" s="75">
        <f t="shared" si="143"/>
        <v>15.23</v>
      </c>
      <c r="Q300" s="123">
        <f>ROUND(441.63*2/O300,2)</f>
        <v>15.23</v>
      </c>
    </row>
    <row r="301" spans="1:17" s="13" customFormat="1" ht="8.1" customHeight="1" x14ac:dyDescent="0.25">
      <c r="A301" s="94"/>
      <c r="B301" s="90"/>
      <c r="C301" s="11" t="s">
        <v>63</v>
      </c>
      <c r="D301" s="94"/>
      <c r="E301" s="94"/>
      <c r="F301" s="94"/>
      <c r="G301" s="70">
        <f t="shared" si="137"/>
        <v>0</v>
      </c>
      <c r="H301" s="70">
        <f t="shared" si="133"/>
        <v>0</v>
      </c>
      <c r="I301" s="70">
        <f t="shared" si="145"/>
        <v>0</v>
      </c>
      <c r="J301" s="70">
        <f t="shared" si="134"/>
        <v>0</v>
      </c>
      <c r="K301" s="70">
        <f t="shared" si="146"/>
        <v>0</v>
      </c>
      <c r="L301" s="70">
        <f t="shared" si="135"/>
        <v>0</v>
      </c>
      <c r="M301" s="72">
        <f t="shared" si="147"/>
        <v>0</v>
      </c>
      <c r="N301" s="70">
        <f t="shared" si="136"/>
        <v>0</v>
      </c>
      <c r="O301" s="74"/>
      <c r="P301" s="76" t="e">
        <f t="shared" si="143"/>
        <v>#DIV/0!</v>
      </c>
      <c r="Q301" s="123" t="e">
        <f t="shared" si="144"/>
        <v>#DIV/0!</v>
      </c>
    </row>
    <row r="302" spans="1:17" s="13" customFormat="1" ht="15.95" customHeight="1" x14ac:dyDescent="0.25">
      <c r="A302" s="62">
        <v>209</v>
      </c>
      <c r="B302" s="8" t="s">
        <v>261</v>
      </c>
      <c r="C302" s="5" t="s">
        <v>23</v>
      </c>
      <c r="D302" s="9">
        <v>92.69</v>
      </c>
      <c r="E302" s="10">
        <v>838.3</v>
      </c>
      <c r="F302" s="9">
        <v>333.87</v>
      </c>
      <c r="G302" s="31">
        <f t="shared" ref="G302:G308" si="148">ROUND((E302)*11.7%,2)</f>
        <v>98.08</v>
      </c>
      <c r="H302" s="31">
        <f t="shared" si="133"/>
        <v>1362.94</v>
      </c>
      <c r="I302" s="31">
        <f t="shared" ref="I302:I308" si="149">ROUND(E302*11.6%,2)</f>
        <v>97.24</v>
      </c>
      <c r="J302" s="31">
        <f t="shared" si="134"/>
        <v>1460.18</v>
      </c>
      <c r="K302" s="31">
        <f t="shared" si="146"/>
        <v>43.81</v>
      </c>
      <c r="L302" s="28">
        <f t="shared" si="135"/>
        <v>1503.99</v>
      </c>
      <c r="M302" s="28">
        <f t="shared" si="147"/>
        <v>300.8</v>
      </c>
      <c r="N302" s="28">
        <f t="shared" si="136"/>
        <v>1804.79</v>
      </c>
      <c r="O302" s="29">
        <v>113</v>
      </c>
      <c r="P302" s="30">
        <f t="shared" si="143"/>
        <v>3.99</v>
      </c>
      <c r="Q302" s="37">
        <f>ROUND(451.2/O302,2)</f>
        <v>3.99</v>
      </c>
    </row>
    <row r="303" spans="1:17" s="13" customFormat="1" ht="15.95" customHeight="1" x14ac:dyDescent="0.25">
      <c r="A303" s="62">
        <v>210</v>
      </c>
      <c r="B303" s="8" t="s">
        <v>262</v>
      </c>
      <c r="C303" s="47" t="s">
        <v>265</v>
      </c>
      <c r="D303" s="9">
        <v>91.69</v>
      </c>
      <c r="E303" s="9">
        <v>833.42</v>
      </c>
      <c r="F303" s="10">
        <v>400</v>
      </c>
      <c r="G303" s="31">
        <f t="shared" si="148"/>
        <v>97.51</v>
      </c>
      <c r="H303" s="31">
        <f t="shared" ref="H303:H366" si="150">D303+E303+F303+G303</f>
        <v>1422.62</v>
      </c>
      <c r="I303" s="31">
        <f t="shared" si="149"/>
        <v>96.68</v>
      </c>
      <c r="J303" s="31">
        <f t="shared" ref="J303:J366" si="151">H303+I303</f>
        <v>1519.3</v>
      </c>
      <c r="K303" s="31">
        <f t="shared" si="146"/>
        <v>45.58</v>
      </c>
      <c r="L303" s="28">
        <f t="shared" ref="L303:L366" si="152">J303+K303</f>
        <v>1564.8799999999999</v>
      </c>
      <c r="M303" s="28">
        <f t="shared" si="147"/>
        <v>312.98</v>
      </c>
      <c r="N303" s="28">
        <f t="shared" ref="N303:N366" si="153">L303+M303</f>
        <v>1877.86</v>
      </c>
      <c r="O303" s="29">
        <v>92</v>
      </c>
      <c r="P303" s="30">
        <f t="shared" si="143"/>
        <v>5.0999999999999996</v>
      </c>
      <c r="Q303" s="37">
        <f>ROUND(469.47/O303,2)</f>
        <v>5.0999999999999996</v>
      </c>
    </row>
    <row r="304" spans="1:17" s="13" customFormat="1" ht="15.95" customHeight="1" x14ac:dyDescent="0.25">
      <c r="A304" s="62">
        <v>211</v>
      </c>
      <c r="B304" s="8" t="s">
        <v>264</v>
      </c>
      <c r="C304" s="44" t="s">
        <v>266</v>
      </c>
      <c r="D304" s="9">
        <v>91.69</v>
      </c>
      <c r="E304" s="9">
        <v>833.42</v>
      </c>
      <c r="F304" s="10">
        <v>400</v>
      </c>
      <c r="G304" s="31">
        <f t="shared" si="148"/>
        <v>97.51</v>
      </c>
      <c r="H304" s="31">
        <f t="shared" si="150"/>
        <v>1422.62</v>
      </c>
      <c r="I304" s="31">
        <f t="shared" si="149"/>
        <v>96.68</v>
      </c>
      <c r="J304" s="31">
        <f t="shared" si="151"/>
        <v>1519.3</v>
      </c>
      <c r="K304" s="31">
        <f t="shared" si="146"/>
        <v>45.58</v>
      </c>
      <c r="L304" s="28">
        <f t="shared" si="152"/>
        <v>1564.8799999999999</v>
      </c>
      <c r="M304" s="28">
        <f t="shared" si="147"/>
        <v>312.98</v>
      </c>
      <c r="N304" s="28">
        <f t="shared" si="153"/>
        <v>1877.86</v>
      </c>
      <c r="O304" s="29">
        <v>44</v>
      </c>
      <c r="P304" s="30">
        <f t="shared" si="143"/>
        <v>10.67</v>
      </c>
      <c r="Q304" s="37">
        <f>ROUND(469.47/O304,2)</f>
        <v>10.67</v>
      </c>
    </row>
    <row r="305" spans="1:17" s="13" customFormat="1" ht="15.95" customHeight="1" x14ac:dyDescent="0.25">
      <c r="A305" s="62">
        <v>212</v>
      </c>
      <c r="B305" s="8" t="s">
        <v>263</v>
      </c>
      <c r="C305" s="5" t="s">
        <v>267</v>
      </c>
      <c r="D305" s="9">
        <v>91.69</v>
      </c>
      <c r="E305" s="9">
        <v>833.42</v>
      </c>
      <c r="F305" s="10">
        <v>400</v>
      </c>
      <c r="G305" s="31">
        <f t="shared" si="148"/>
        <v>97.51</v>
      </c>
      <c r="H305" s="31">
        <f t="shared" si="150"/>
        <v>1422.62</v>
      </c>
      <c r="I305" s="31">
        <f t="shared" si="149"/>
        <v>96.68</v>
      </c>
      <c r="J305" s="31">
        <f t="shared" si="151"/>
        <v>1519.3</v>
      </c>
      <c r="K305" s="31">
        <f t="shared" si="146"/>
        <v>45.58</v>
      </c>
      <c r="L305" s="28">
        <f t="shared" si="152"/>
        <v>1564.8799999999999</v>
      </c>
      <c r="M305" s="28">
        <f t="shared" si="147"/>
        <v>312.98</v>
      </c>
      <c r="N305" s="28">
        <f t="shared" si="153"/>
        <v>1877.86</v>
      </c>
      <c r="O305" s="29">
        <v>58</v>
      </c>
      <c r="P305" s="30">
        <f t="shared" si="143"/>
        <v>8.09</v>
      </c>
      <c r="Q305" s="37">
        <f>ROUND(469.47/O305,2)</f>
        <v>8.09</v>
      </c>
    </row>
    <row r="306" spans="1:17" s="13" customFormat="1" ht="15.95" customHeight="1" x14ac:dyDescent="0.25">
      <c r="A306" s="62">
        <v>213</v>
      </c>
      <c r="B306" s="8" t="s">
        <v>268</v>
      </c>
      <c r="C306" s="5" t="s">
        <v>27</v>
      </c>
      <c r="D306" s="25">
        <v>92.69</v>
      </c>
      <c r="E306" s="25">
        <v>816.99</v>
      </c>
      <c r="F306" s="25">
        <v>329.18</v>
      </c>
      <c r="G306" s="31">
        <f t="shared" si="148"/>
        <v>95.59</v>
      </c>
      <c r="H306" s="31">
        <f t="shared" si="150"/>
        <v>1334.45</v>
      </c>
      <c r="I306" s="31">
        <f t="shared" si="149"/>
        <v>94.77</v>
      </c>
      <c r="J306" s="31">
        <f t="shared" si="151"/>
        <v>1429.22</v>
      </c>
      <c r="K306" s="31">
        <f t="shared" si="146"/>
        <v>42.88</v>
      </c>
      <c r="L306" s="28">
        <f t="shared" si="152"/>
        <v>1472.1000000000001</v>
      </c>
      <c r="M306" s="28">
        <f t="shared" si="147"/>
        <v>294.42</v>
      </c>
      <c r="N306" s="28">
        <f t="shared" si="153"/>
        <v>1766.5200000000002</v>
      </c>
      <c r="O306" s="29">
        <v>77</v>
      </c>
      <c r="P306" s="30">
        <f t="shared" si="143"/>
        <v>5.74</v>
      </c>
      <c r="Q306" s="37">
        <f>ROUND(441.63/O306,2)</f>
        <v>5.74</v>
      </c>
    </row>
    <row r="307" spans="1:17" s="13" customFormat="1" ht="15.95" customHeight="1" x14ac:dyDescent="0.25">
      <c r="A307" s="62">
        <v>214</v>
      </c>
      <c r="B307" s="8" t="s">
        <v>269</v>
      </c>
      <c r="C307" s="5" t="s">
        <v>27</v>
      </c>
      <c r="D307" s="25">
        <v>92.69</v>
      </c>
      <c r="E307" s="25">
        <v>816.99</v>
      </c>
      <c r="F307" s="25">
        <v>329.18</v>
      </c>
      <c r="G307" s="31">
        <f t="shared" si="148"/>
        <v>95.59</v>
      </c>
      <c r="H307" s="31">
        <f t="shared" si="150"/>
        <v>1334.45</v>
      </c>
      <c r="I307" s="31">
        <f t="shared" si="149"/>
        <v>94.77</v>
      </c>
      <c r="J307" s="31">
        <f t="shared" si="151"/>
        <v>1429.22</v>
      </c>
      <c r="K307" s="31">
        <f t="shared" si="146"/>
        <v>42.88</v>
      </c>
      <c r="L307" s="28">
        <f t="shared" si="152"/>
        <v>1472.1000000000001</v>
      </c>
      <c r="M307" s="28">
        <f t="shared" si="147"/>
        <v>294.42</v>
      </c>
      <c r="N307" s="28">
        <f t="shared" si="153"/>
        <v>1766.5200000000002</v>
      </c>
      <c r="O307" s="29">
        <v>78</v>
      </c>
      <c r="P307" s="30">
        <f t="shared" si="143"/>
        <v>5.66</v>
      </c>
      <c r="Q307" s="37">
        <f>ROUND(441.63/O307,2)</f>
        <v>5.66</v>
      </c>
    </row>
    <row r="308" spans="1:17" s="13" customFormat="1" ht="15.95" customHeight="1" x14ac:dyDescent="0.25">
      <c r="A308" s="62">
        <v>215</v>
      </c>
      <c r="B308" s="8" t="s">
        <v>270</v>
      </c>
      <c r="C308" s="15" t="s">
        <v>23</v>
      </c>
      <c r="D308" s="9">
        <v>92.69</v>
      </c>
      <c r="E308" s="10">
        <v>838.3</v>
      </c>
      <c r="F308" s="9">
        <v>333.87</v>
      </c>
      <c r="G308" s="31">
        <f t="shared" si="148"/>
        <v>98.08</v>
      </c>
      <c r="H308" s="31">
        <f t="shared" si="150"/>
        <v>1362.94</v>
      </c>
      <c r="I308" s="31">
        <f t="shared" si="149"/>
        <v>97.24</v>
      </c>
      <c r="J308" s="31">
        <f t="shared" si="151"/>
        <v>1460.18</v>
      </c>
      <c r="K308" s="31">
        <f t="shared" si="146"/>
        <v>43.81</v>
      </c>
      <c r="L308" s="28">
        <f t="shared" si="152"/>
        <v>1503.99</v>
      </c>
      <c r="M308" s="28">
        <f t="shared" si="147"/>
        <v>300.8</v>
      </c>
      <c r="N308" s="28">
        <f t="shared" si="153"/>
        <v>1804.79</v>
      </c>
      <c r="O308" s="29">
        <v>111</v>
      </c>
      <c r="P308" s="30">
        <f t="shared" si="143"/>
        <v>4.0599999999999996</v>
      </c>
      <c r="Q308" s="37">
        <f>ROUND(451.2/O308,2)</f>
        <v>4.0599999999999996</v>
      </c>
    </row>
    <row r="309" spans="1:17" s="13" customFormat="1" ht="15.95" customHeight="1" x14ac:dyDescent="0.25">
      <c r="A309" s="62">
        <v>216</v>
      </c>
      <c r="B309" s="8" t="s">
        <v>271</v>
      </c>
      <c r="C309" s="5" t="s">
        <v>27</v>
      </c>
      <c r="D309" s="25">
        <v>92.69</v>
      </c>
      <c r="E309" s="25">
        <v>816.99</v>
      </c>
      <c r="F309" s="25">
        <v>329.18</v>
      </c>
      <c r="G309" s="31">
        <f t="shared" ref="G309:G310" si="154">ROUND((E309)*11.7%,2)</f>
        <v>95.59</v>
      </c>
      <c r="H309" s="31">
        <f t="shared" si="150"/>
        <v>1334.45</v>
      </c>
      <c r="I309" s="31">
        <f t="shared" ref="I309:I310" si="155">ROUND(E309*11.6%,2)</f>
        <v>94.77</v>
      </c>
      <c r="J309" s="31">
        <f t="shared" si="151"/>
        <v>1429.22</v>
      </c>
      <c r="K309" s="31">
        <f t="shared" si="146"/>
        <v>42.88</v>
      </c>
      <c r="L309" s="28">
        <f t="shared" si="152"/>
        <v>1472.1000000000001</v>
      </c>
      <c r="M309" s="28">
        <f t="shared" si="147"/>
        <v>294.42</v>
      </c>
      <c r="N309" s="28">
        <f t="shared" si="153"/>
        <v>1766.5200000000002</v>
      </c>
      <c r="O309" s="29">
        <v>77</v>
      </c>
      <c r="P309" s="30">
        <f t="shared" si="143"/>
        <v>5.74</v>
      </c>
      <c r="Q309" s="37">
        <f t="shared" ref="Q309:Q310" si="156">ROUND(441.63/O309,2)</f>
        <v>5.74</v>
      </c>
    </row>
    <row r="310" spans="1:17" s="13" customFormat="1" ht="15.95" customHeight="1" x14ac:dyDescent="0.25">
      <c r="A310" s="62">
        <v>217</v>
      </c>
      <c r="B310" s="8" t="s">
        <v>272</v>
      </c>
      <c r="C310" s="5" t="s">
        <v>27</v>
      </c>
      <c r="D310" s="25">
        <v>92.69</v>
      </c>
      <c r="E310" s="25">
        <v>816.99</v>
      </c>
      <c r="F310" s="25">
        <v>329.18</v>
      </c>
      <c r="G310" s="31">
        <f t="shared" si="154"/>
        <v>95.59</v>
      </c>
      <c r="H310" s="31">
        <f t="shared" si="150"/>
        <v>1334.45</v>
      </c>
      <c r="I310" s="31">
        <f t="shared" si="155"/>
        <v>94.77</v>
      </c>
      <c r="J310" s="31">
        <f t="shared" si="151"/>
        <v>1429.22</v>
      </c>
      <c r="K310" s="31">
        <f t="shared" si="146"/>
        <v>42.88</v>
      </c>
      <c r="L310" s="28">
        <f t="shared" si="152"/>
        <v>1472.1000000000001</v>
      </c>
      <c r="M310" s="28">
        <f t="shared" si="147"/>
        <v>294.42</v>
      </c>
      <c r="N310" s="28">
        <f t="shared" si="153"/>
        <v>1766.5200000000002</v>
      </c>
      <c r="O310" s="29">
        <v>74</v>
      </c>
      <c r="P310" s="30">
        <f t="shared" si="143"/>
        <v>5.97</v>
      </c>
      <c r="Q310" s="37">
        <f t="shared" si="156"/>
        <v>5.97</v>
      </c>
    </row>
    <row r="311" spans="1:17" s="13" customFormat="1" ht="15.95" customHeight="1" x14ac:dyDescent="0.25">
      <c r="A311" s="62">
        <v>218</v>
      </c>
      <c r="B311" s="8" t="s">
        <v>273</v>
      </c>
      <c r="C311" s="6" t="s">
        <v>274</v>
      </c>
      <c r="D311" s="9">
        <v>92.69</v>
      </c>
      <c r="E311" s="10">
        <v>838.3</v>
      </c>
      <c r="F311" s="9">
        <v>333.87</v>
      </c>
      <c r="G311" s="31">
        <f>ROUND((E311)*11.7%,2)</f>
        <v>98.08</v>
      </c>
      <c r="H311" s="31">
        <f t="shared" si="150"/>
        <v>1362.94</v>
      </c>
      <c r="I311" s="31">
        <f>ROUND(E311*11.6%,2)</f>
        <v>97.24</v>
      </c>
      <c r="J311" s="31">
        <f t="shared" si="151"/>
        <v>1460.18</v>
      </c>
      <c r="K311" s="31">
        <f t="shared" si="146"/>
        <v>43.81</v>
      </c>
      <c r="L311" s="28">
        <f t="shared" si="152"/>
        <v>1503.99</v>
      </c>
      <c r="M311" s="28">
        <f t="shared" si="147"/>
        <v>300.8</v>
      </c>
      <c r="N311" s="28">
        <f t="shared" si="153"/>
        <v>1804.79</v>
      </c>
      <c r="O311" s="29">
        <v>143</v>
      </c>
      <c r="P311" s="30">
        <f t="shared" si="143"/>
        <v>3.16</v>
      </c>
      <c r="Q311" s="37">
        <f>ROUND(451.2/O311,2)</f>
        <v>3.16</v>
      </c>
    </row>
    <row r="312" spans="1:17" s="13" customFormat="1" ht="15.95" customHeight="1" x14ac:dyDescent="0.25">
      <c r="A312" s="62">
        <v>219</v>
      </c>
      <c r="B312" s="8" t="s">
        <v>275</v>
      </c>
      <c r="C312" s="5" t="s">
        <v>27</v>
      </c>
      <c r="D312" s="25">
        <v>92.69</v>
      </c>
      <c r="E312" s="25">
        <v>816.99</v>
      </c>
      <c r="F312" s="25">
        <v>329.18</v>
      </c>
      <c r="G312" s="31">
        <f t="shared" ref="G312:G314" si="157">ROUND((E312)*11.7%,2)</f>
        <v>95.59</v>
      </c>
      <c r="H312" s="31">
        <f t="shared" si="150"/>
        <v>1334.45</v>
      </c>
      <c r="I312" s="31">
        <f t="shared" ref="I312:I314" si="158">ROUND(E312*11.6%,2)</f>
        <v>94.77</v>
      </c>
      <c r="J312" s="31">
        <f t="shared" si="151"/>
        <v>1429.22</v>
      </c>
      <c r="K312" s="31">
        <f t="shared" si="146"/>
        <v>42.88</v>
      </c>
      <c r="L312" s="28">
        <f t="shared" si="152"/>
        <v>1472.1000000000001</v>
      </c>
      <c r="M312" s="28">
        <f t="shared" si="147"/>
        <v>294.42</v>
      </c>
      <c r="N312" s="28">
        <f t="shared" si="153"/>
        <v>1766.5200000000002</v>
      </c>
      <c r="O312" s="29">
        <v>60</v>
      </c>
      <c r="P312" s="30">
        <f t="shared" si="143"/>
        <v>7.36</v>
      </c>
      <c r="Q312" s="37">
        <f t="shared" ref="Q312:Q314" si="159">ROUND(441.63/O312,2)</f>
        <v>7.36</v>
      </c>
    </row>
    <row r="313" spans="1:17" s="13" customFormat="1" ht="15.95" customHeight="1" x14ac:dyDescent="0.25">
      <c r="A313" s="62">
        <v>220</v>
      </c>
      <c r="B313" s="8" t="s">
        <v>276</v>
      </c>
      <c r="C313" s="5" t="s">
        <v>27</v>
      </c>
      <c r="D313" s="25">
        <v>92.69</v>
      </c>
      <c r="E313" s="25">
        <v>816.99</v>
      </c>
      <c r="F313" s="25">
        <v>329.18</v>
      </c>
      <c r="G313" s="31">
        <f t="shared" si="157"/>
        <v>95.59</v>
      </c>
      <c r="H313" s="31">
        <f t="shared" si="150"/>
        <v>1334.45</v>
      </c>
      <c r="I313" s="31">
        <f t="shared" si="158"/>
        <v>94.77</v>
      </c>
      <c r="J313" s="31">
        <f t="shared" si="151"/>
        <v>1429.22</v>
      </c>
      <c r="K313" s="31">
        <f t="shared" si="146"/>
        <v>42.88</v>
      </c>
      <c r="L313" s="28">
        <f t="shared" si="152"/>
        <v>1472.1000000000001</v>
      </c>
      <c r="M313" s="28">
        <f t="shared" si="147"/>
        <v>294.42</v>
      </c>
      <c r="N313" s="28">
        <f t="shared" si="153"/>
        <v>1766.5200000000002</v>
      </c>
      <c r="O313" s="29">
        <v>104</v>
      </c>
      <c r="P313" s="30">
        <f t="shared" si="143"/>
        <v>4.25</v>
      </c>
      <c r="Q313" s="37">
        <f t="shared" si="159"/>
        <v>4.25</v>
      </c>
    </row>
    <row r="314" spans="1:17" s="13" customFormat="1" ht="15.95" customHeight="1" x14ac:dyDescent="0.25">
      <c r="A314" s="62">
        <v>221</v>
      </c>
      <c r="B314" s="8" t="s">
        <v>277</v>
      </c>
      <c r="C314" s="5" t="s">
        <v>27</v>
      </c>
      <c r="D314" s="25">
        <v>92.69</v>
      </c>
      <c r="E314" s="25">
        <v>816.99</v>
      </c>
      <c r="F314" s="25">
        <v>329.18</v>
      </c>
      <c r="G314" s="31">
        <f t="shared" si="157"/>
        <v>95.59</v>
      </c>
      <c r="H314" s="31">
        <f t="shared" si="150"/>
        <v>1334.45</v>
      </c>
      <c r="I314" s="31">
        <f t="shared" si="158"/>
        <v>94.77</v>
      </c>
      <c r="J314" s="31">
        <f t="shared" si="151"/>
        <v>1429.22</v>
      </c>
      <c r="K314" s="31">
        <f t="shared" si="146"/>
        <v>42.88</v>
      </c>
      <c r="L314" s="28">
        <f t="shared" si="152"/>
        <v>1472.1000000000001</v>
      </c>
      <c r="M314" s="28">
        <f t="shared" si="147"/>
        <v>294.42</v>
      </c>
      <c r="N314" s="28">
        <f t="shared" si="153"/>
        <v>1766.5200000000002</v>
      </c>
      <c r="O314" s="29">
        <v>70</v>
      </c>
      <c r="P314" s="30">
        <f t="shared" si="143"/>
        <v>6.31</v>
      </c>
      <c r="Q314" s="37">
        <f t="shared" si="159"/>
        <v>6.31</v>
      </c>
    </row>
    <row r="315" spans="1:17" s="13" customFormat="1" ht="15.95" customHeight="1" x14ac:dyDescent="0.25">
      <c r="A315" s="62">
        <v>222</v>
      </c>
      <c r="B315" s="8" t="s">
        <v>278</v>
      </c>
      <c r="C315" s="6" t="s">
        <v>279</v>
      </c>
      <c r="D315" s="9">
        <v>91.69</v>
      </c>
      <c r="E315" s="9">
        <v>833.42</v>
      </c>
      <c r="F315" s="10">
        <v>400</v>
      </c>
      <c r="G315" s="31">
        <f>ROUND((E315)*11.7%,2)</f>
        <v>97.51</v>
      </c>
      <c r="H315" s="31">
        <f t="shared" si="150"/>
        <v>1422.62</v>
      </c>
      <c r="I315" s="31">
        <f>ROUND(E315*11.6%,2)</f>
        <v>96.68</v>
      </c>
      <c r="J315" s="31">
        <f t="shared" si="151"/>
        <v>1519.3</v>
      </c>
      <c r="K315" s="31">
        <f t="shared" si="146"/>
        <v>45.58</v>
      </c>
      <c r="L315" s="28">
        <f t="shared" si="152"/>
        <v>1564.8799999999999</v>
      </c>
      <c r="M315" s="28">
        <f t="shared" si="147"/>
        <v>312.98</v>
      </c>
      <c r="N315" s="28">
        <f t="shared" si="153"/>
        <v>1877.86</v>
      </c>
      <c r="O315" s="29">
        <v>33</v>
      </c>
      <c r="P315" s="30">
        <f t="shared" si="143"/>
        <v>14.23</v>
      </c>
      <c r="Q315" s="37">
        <f>ROUND(469.47/O315,2)</f>
        <v>14.23</v>
      </c>
    </row>
    <row r="316" spans="1:17" s="13" customFormat="1" ht="15.95" customHeight="1" x14ac:dyDescent="0.25">
      <c r="A316" s="62">
        <v>223</v>
      </c>
      <c r="B316" s="8" t="s">
        <v>280</v>
      </c>
      <c r="C316" s="5" t="s">
        <v>78</v>
      </c>
      <c r="D316" s="9">
        <v>92.69</v>
      </c>
      <c r="E316" s="10">
        <v>838.3</v>
      </c>
      <c r="F316" s="9">
        <v>333.87</v>
      </c>
      <c r="G316" s="31">
        <f>ROUND((E316)*11.7%,2)</f>
        <v>98.08</v>
      </c>
      <c r="H316" s="31">
        <f t="shared" si="150"/>
        <v>1362.94</v>
      </c>
      <c r="I316" s="31">
        <f>ROUND(E316*11.6%,2)</f>
        <v>97.24</v>
      </c>
      <c r="J316" s="31">
        <f t="shared" si="151"/>
        <v>1460.18</v>
      </c>
      <c r="K316" s="31">
        <f t="shared" si="146"/>
        <v>43.81</v>
      </c>
      <c r="L316" s="28">
        <f t="shared" si="152"/>
        <v>1503.99</v>
      </c>
      <c r="M316" s="28">
        <f t="shared" si="147"/>
        <v>300.8</v>
      </c>
      <c r="N316" s="28">
        <f t="shared" si="153"/>
        <v>1804.79</v>
      </c>
      <c r="O316" s="29">
        <v>76</v>
      </c>
      <c r="P316" s="30">
        <f t="shared" si="143"/>
        <v>5.94</v>
      </c>
      <c r="Q316" s="37">
        <f>ROUND(451.2/O316,2)</f>
        <v>5.94</v>
      </c>
    </row>
    <row r="317" spans="1:17" s="13" customFormat="1" ht="15.95" customHeight="1" x14ac:dyDescent="0.25">
      <c r="A317" s="62">
        <v>224</v>
      </c>
      <c r="B317" s="8" t="s">
        <v>281</v>
      </c>
      <c r="C317" s="43" t="s">
        <v>35</v>
      </c>
      <c r="D317" s="25">
        <v>92.69</v>
      </c>
      <c r="E317" s="25">
        <v>816.99</v>
      </c>
      <c r="F317" s="25">
        <v>329.18</v>
      </c>
      <c r="G317" s="31">
        <f>ROUND((E317)*11.7%,2)</f>
        <v>95.59</v>
      </c>
      <c r="H317" s="31">
        <f t="shared" si="150"/>
        <v>1334.45</v>
      </c>
      <c r="I317" s="31">
        <f>ROUND(E317*11.6%,2)</f>
        <v>94.77</v>
      </c>
      <c r="J317" s="31">
        <f t="shared" si="151"/>
        <v>1429.22</v>
      </c>
      <c r="K317" s="31">
        <f t="shared" si="146"/>
        <v>42.88</v>
      </c>
      <c r="L317" s="28">
        <f t="shared" si="152"/>
        <v>1472.1000000000001</v>
      </c>
      <c r="M317" s="28">
        <f t="shared" si="147"/>
        <v>294.42</v>
      </c>
      <c r="N317" s="28">
        <f t="shared" si="153"/>
        <v>1766.5200000000002</v>
      </c>
      <c r="O317" s="29">
        <v>13</v>
      </c>
      <c r="P317" s="30">
        <f t="shared" si="143"/>
        <v>33.97</v>
      </c>
      <c r="Q317" s="37">
        <f>ROUND(441.63/O317,2)</f>
        <v>33.97</v>
      </c>
    </row>
    <row r="318" spans="1:17" s="13" customFormat="1" ht="15.95" customHeight="1" x14ac:dyDescent="0.25">
      <c r="A318" s="62">
        <v>225</v>
      </c>
      <c r="B318" s="8" t="s">
        <v>282</v>
      </c>
      <c r="C318" s="11" t="s">
        <v>29</v>
      </c>
      <c r="D318" s="25">
        <v>92.69</v>
      </c>
      <c r="E318" s="25">
        <v>816.99</v>
      </c>
      <c r="F318" s="25">
        <v>329.18</v>
      </c>
      <c r="G318" s="31">
        <f t="shared" ref="G318:G323" si="160">ROUND((E318)*11.7%,2)</f>
        <v>95.59</v>
      </c>
      <c r="H318" s="31">
        <f t="shared" si="150"/>
        <v>1334.45</v>
      </c>
      <c r="I318" s="31">
        <f t="shared" ref="I318:I323" si="161">ROUND(E318*11.6%,2)</f>
        <v>94.77</v>
      </c>
      <c r="J318" s="31">
        <f t="shared" si="151"/>
        <v>1429.22</v>
      </c>
      <c r="K318" s="31">
        <f t="shared" si="146"/>
        <v>42.88</v>
      </c>
      <c r="L318" s="28">
        <f t="shared" si="152"/>
        <v>1472.1000000000001</v>
      </c>
      <c r="M318" s="28">
        <f t="shared" si="147"/>
        <v>294.42</v>
      </c>
      <c r="N318" s="28">
        <f t="shared" si="153"/>
        <v>1766.5200000000002</v>
      </c>
      <c r="O318" s="29">
        <v>10</v>
      </c>
      <c r="P318" s="30">
        <f t="shared" si="143"/>
        <v>44.16</v>
      </c>
      <c r="Q318" s="37">
        <f t="shared" ref="Q318:Q323" si="162">ROUND(441.63/O318,2)</f>
        <v>44.16</v>
      </c>
    </row>
    <row r="319" spans="1:17" s="13" customFormat="1" ht="15.95" customHeight="1" x14ac:dyDescent="0.25">
      <c r="A319" s="62">
        <v>226</v>
      </c>
      <c r="B319" s="8" t="s">
        <v>283</v>
      </c>
      <c r="C319" s="11" t="s">
        <v>29</v>
      </c>
      <c r="D319" s="25">
        <v>92.69</v>
      </c>
      <c r="E319" s="25">
        <v>816.99</v>
      </c>
      <c r="F319" s="25">
        <v>329.18</v>
      </c>
      <c r="G319" s="31">
        <f t="shared" si="160"/>
        <v>95.59</v>
      </c>
      <c r="H319" s="31">
        <f t="shared" si="150"/>
        <v>1334.45</v>
      </c>
      <c r="I319" s="31">
        <f t="shared" si="161"/>
        <v>94.77</v>
      </c>
      <c r="J319" s="31">
        <f t="shared" si="151"/>
        <v>1429.22</v>
      </c>
      <c r="K319" s="31">
        <f t="shared" si="146"/>
        <v>42.88</v>
      </c>
      <c r="L319" s="28">
        <f t="shared" si="152"/>
        <v>1472.1000000000001</v>
      </c>
      <c r="M319" s="28">
        <f t="shared" si="147"/>
        <v>294.42</v>
      </c>
      <c r="N319" s="28">
        <f t="shared" si="153"/>
        <v>1766.5200000000002</v>
      </c>
      <c r="O319" s="29">
        <v>11</v>
      </c>
      <c r="P319" s="30">
        <f t="shared" si="143"/>
        <v>40.15</v>
      </c>
      <c r="Q319" s="37">
        <f t="shared" si="162"/>
        <v>40.15</v>
      </c>
    </row>
    <row r="320" spans="1:17" s="13" customFormat="1" ht="15.95" customHeight="1" x14ac:dyDescent="0.25">
      <c r="A320" s="62">
        <v>227</v>
      </c>
      <c r="B320" s="8" t="s">
        <v>284</v>
      </c>
      <c r="C320" s="11" t="s">
        <v>29</v>
      </c>
      <c r="D320" s="25">
        <v>92.69</v>
      </c>
      <c r="E320" s="25">
        <v>816.99</v>
      </c>
      <c r="F320" s="25">
        <v>329.18</v>
      </c>
      <c r="G320" s="31">
        <f t="shared" si="160"/>
        <v>95.59</v>
      </c>
      <c r="H320" s="31">
        <f t="shared" si="150"/>
        <v>1334.45</v>
      </c>
      <c r="I320" s="31">
        <f t="shared" si="161"/>
        <v>94.77</v>
      </c>
      <c r="J320" s="31">
        <f t="shared" si="151"/>
        <v>1429.22</v>
      </c>
      <c r="K320" s="31">
        <f t="shared" si="146"/>
        <v>42.88</v>
      </c>
      <c r="L320" s="28">
        <f t="shared" si="152"/>
        <v>1472.1000000000001</v>
      </c>
      <c r="M320" s="28">
        <f t="shared" si="147"/>
        <v>294.42</v>
      </c>
      <c r="N320" s="28">
        <f t="shared" si="153"/>
        <v>1766.5200000000002</v>
      </c>
      <c r="O320" s="29">
        <v>4</v>
      </c>
      <c r="P320" s="30">
        <f t="shared" si="143"/>
        <v>110.41</v>
      </c>
      <c r="Q320" s="37">
        <f t="shared" si="162"/>
        <v>110.41</v>
      </c>
    </row>
    <row r="321" spans="1:17" s="13" customFormat="1" ht="15.95" customHeight="1" x14ac:dyDescent="0.25">
      <c r="A321" s="62">
        <v>228</v>
      </c>
      <c r="B321" s="8" t="s">
        <v>285</v>
      </c>
      <c r="C321" s="11" t="s">
        <v>25</v>
      </c>
      <c r="D321" s="25">
        <v>92.69</v>
      </c>
      <c r="E321" s="25">
        <v>816.99</v>
      </c>
      <c r="F321" s="25">
        <v>329.18</v>
      </c>
      <c r="G321" s="31">
        <f t="shared" si="160"/>
        <v>95.59</v>
      </c>
      <c r="H321" s="31">
        <f t="shared" si="150"/>
        <v>1334.45</v>
      </c>
      <c r="I321" s="31">
        <f t="shared" si="161"/>
        <v>94.77</v>
      </c>
      <c r="J321" s="31">
        <f t="shared" si="151"/>
        <v>1429.22</v>
      </c>
      <c r="K321" s="31">
        <f t="shared" si="146"/>
        <v>42.88</v>
      </c>
      <c r="L321" s="28">
        <f t="shared" si="152"/>
        <v>1472.1000000000001</v>
      </c>
      <c r="M321" s="28">
        <f t="shared" si="147"/>
        <v>294.42</v>
      </c>
      <c r="N321" s="28">
        <f t="shared" si="153"/>
        <v>1766.5200000000002</v>
      </c>
      <c r="O321" s="29">
        <v>37</v>
      </c>
      <c r="P321" s="30">
        <f t="shared" si="143"/>
        <v>11.94</v>
      </c>
      <c r="Q321" s="37">
        <f t="shared" si="162"/>
        <v>11.94</v>
      </c>
    </row>
    <row r="322" spans="1:17" s="13" customFormat="1" ht="15.95" customHeight="1" x14ac:dyDescent="0.25">
      <c r="A322" s="62">
        <v>229</v>
      </c>
      <c r="B322" s="8" t="s">
        <v>286</v>
      </c>
      <c r="C322" s="11" t="s">
        <v>35</v>
      </c>
      <c r="D322" s="25">
        <v>92.69</v>
      </c>
      <c r="E322" s="25">
        <v>816.99</v>
      </c>
      <c r="F322" s="25">
        <v>329.18</v>
      </c>
      <c r="G322" s="31">
        <f t="shared" si="160"/>
        <v>95.59</v>
      </c>
      <c r="H322" s="31">
        <f t="shared" si="150"/>
        <v>1334.45</v>
      </c>
      <c r="I322" s="31">
        <f t="shared" si="161"/>
        <v>94.77</v>
      </c>
      <c r="J322" s="31">
        <f t="shared" si="151"/>
        <v>1429.22</v>
      </c>
      <c r="K322" s="31">
        <f t="shared" si="146"/>
        <v>42.88</v>
      </c>
      <c r="L322" s="28">
        <f t="shared" si="152"/>
        <v>1472.1000000000001</v>
      </c>
      <c r="M322" s="28">
        <f t="shared" si="147"/>
        <v>294.42</v>
      </c>
      <c r="N322" s="28">
        <f t="shared" si="153"/>
        <v>1766.5200000000002</v>
      </c>
      <c r="O322" s="29">
        <v>19</v>
      </c>
      <c r="P322" s="30">
        <f t="shared" si="143"/>
        <v>23.24</v>
      </c>
      <c r="Q322" s="37">
        <f t="shared" si="162"/>
        <v>23.24</v>
      </c>
    </row>
    <row r="323" spans="1:17" s="13" customFormat="1" ht="15.95" customHeight="1" x14ac:dyDescent="0.25">
      <c r="A323" s="62">
        <v>230</v>
      </c>
      <c r="B323" s="8" t="s">
        <v>287</v>
      </c>
      <c r="C323" s="11" t="s">
        <v>35</v>
      </c>
      <c r="D323" s="25">
        <v>92.69</v>
      </c>
      <c r="E323" s="25">
        <v>816.99</v>
      </c>
      <c r="F323" s="25">
        <v>329.18</v>
      </c>
      <c r="G323" s="31">
        <f t="shared" si="160"/>
        <v>95.59</v>
      </c>
      <c r="H323" s="31">
        <f t="shared" si="150"/>
        <v>1334.45</v>
      </c>
      <c r="I323" s="31">
        <f t="shared" si="161"/>
        <v>94.77</v>
      </c>
      <c r="J323" s="31">
        <f t="shared" si="151"/>
        <v>1429.22</v>
      </c>
      <c r="K323" s="31">
        <f t="shared" si="146"/>
        <v>42.88</v>
      </c>
      <c r="L323" s="28">
        <f t="shared" si="152"/>
        <v>1472.1000000000001</v>
      </c>
      <c r="M323" s="28">
        <f t="shared" si="147"/>
        <v>294.42</v>
      </c>
      <c r="N323" s="28">
        <f t="shared" si="153"/>
        <v>1766.5200000000002</v>
      </c>
      <c r="O323" s="29">
        <v>20</v>
      </c>
      <c r="P323" s="30">
        <f t="shared" si="143"/>
        <v>22.08</v>
      </c>
      <c r="Q323" s="37">
        <f t="shared" si="162"/>
        <v>22.08</v>
      </c>
    </row>
    <row r="324" spans="1:17" s="13" customFormat="1" ht="15.95" customHeight="1" x14ac:dyDescent="0.25">
      <c r="A324" s="62">
        <v>231</v>
      </c>
      <c r="B324" s="8" t="s">
        <v>288</v>
      </c>
      <c r="C324" s="44" t="s">
        <v>291</v>
      </c>
      <c r="D324" s="9">
        <v>91.69</v>
      </c>
      <c r="E324" s="9">
        <v>833.42</v>
      </c>
      <c r="F324" s="10">
        <v>400</v>
      </c>
      <c r="G324" s="31">
        <f>ROUND((E324)*11.7%,2)</f>
        <v>97.51</v>
      </c>
      <c r="H324" s="31">
        <f t="shared" si="150"/>
        <v>1422.62</v>
      </c>
      <c r="I324" s="31">
        <f>ROUND(E324*11.6%,2)</f>
        <v>96.68</v>
      </c>
      <c r="J324" s="31">
        <f t="shared" si="151"/>
        <v>1519.3</v>
      </c>
      <c r="K324" s="31">
        <f t="shared" si="146"/>
        <v>45.58</v>
      </c>
      <c r="L324" s="28">
        <f t="shared" si="152"/>
        <v>1564.8799999999999</v>
      </c>
      <c r="M324" s="28">
        <f t="shared" si="147"/>
        <v>312.98</v>
      </c>
      <c r="N324" s="28">
        <f t="shared" si="153"/>
        <v>1877.86</v>
      </c>
      <c r="O324" s="29">
        <v>55</v>
      </c>
      <c r="P324" s="30">
        <f t="shared" si="143"/>
        <v>8.5399999999999991</v>
      </c>
      <c r="Q324" s="37">
        <f>ROUND(469.47/O324,2)</f>
        <v>8.5399999999999991</v>
      </c>
    </row>
    <row r="325" spans="1:17" s="13" customFormat="1" ht="15.95" customHeight="1" x14ac:dyDescent="0.25">
      <c r="A325" s="62">
        <v>232</v>
      </c>
      <c r="B325" s="8" t="s">
        <v>289</v>
      </c>
      <c r="C325" s="5" t="s">
        <v>290</v>
      </c>
      <c r="D325" s="9">
        <v>91.69</v>
      </c>
      <c r="E325" s="9">
        <v>833.42</v>
      </c>
      <c r="F325" s="10">
        <v>400</v>
      </c>
      <c r="G325" s="31">
        <f>ROUND((E325)*11.7%,2)</f>
        <v>97.51</v>
      </c>
      <c r="H325" s="31">
        <f t="shared" si="150"/>
        <v>1422.62</v>
      </c>
      <c r="I325" s="31">
        <f>ROUND(E325*11.6%,2)</f>
        <v>96.68</v>
      </c>
      <c r="J325" s="31">
        <f t="shared" si="151"/>
        <v>1519.3</v>
      </c>
      <c r="K325" s="31">
        <f t="shared" si="146"/>
        <v>45.58</v>
      </c>
      <c r="L325" s="28">
        <f t="shared" si="152"/>
        <v>1564.8799999999999</v>
      </c>
      <c r="M325" s="28">
        <f t="shared" si="147"/>
        <v>312.98</v>
      </c>
      <c r="N325" s="28">
        <f t="shared" si="153"/>
        <v>1877.86</v>
      </c>
      <c r="O325" s="29">
        <v>84</v>
      </c>
      <c r="P325" s="30">
        <f t="shared" si="143"/>
        <v>5.59</v>
      </c>
      <c r="Q325" s="37">
        <f>ROUND(469.47/O325,2)</f>
        <v>5.59</v>
      </c>
    </row>
    <row r="326" spans="1:17" s="13" customFormat="1" ht="15.95" customHeight="1" x14ac:dyDescent="0.25">
      <c r="A326" s="62">
        <v>233</v>
      </c>
      <c r="B326" s="8" t="s">
        <v>292</v>
      </c>
      <c r="C326" s="11" t="s">
        <v>187</v>
      </c>
      <c r="D326" s="9">
        <v>98.15</v>
      </c>
      <c r="E326" s="10">
        <v>838.3</v>
      </c>
      <c r="F326" s="9">
        <v>333.87</v>
      </c>
      <c r="G326" s="31">
        <f>ROUND((E326)*11.7%,2)</f>
        <v>98.08</v>
      </c>
      <c r="H326" s="31">
        <f t="shared" si="150"/>
        <v>1368.3999999999999</v>
      </c>
      <c r="I326" s="31">
        <f>ROUND(E326*11.6%,2)</f>
        <v>97.24</v>
      </c>
      <c r="J326" s="31">
        <f t="shared" si="151"/>
        <v>1465.6399999999999</v>
      </c>
      <c r="K326" s="31">
        <f t="shared" si="146"/>
        <v>43.97</v>
      </c>
      <c r="L326" s="28">
        <f t="shared" si="152"/>
        <v>1509.61</v>
      </c>
      <c r="M326" s="28">
        <f t="shared" si="147"/>
        <v>301.92</v>
      </c>
      <c r="N326" s="28">
        <f t="shared" si="153"/>
        <v>1811.53</v>
      </c>
      <c r="O326" s="29">
        <v>192</v>
      </c>
      <c r="P326" s="30">
        <f t="shared" si="143"/>
        <v>2.36</v>
      </c>
      <c r="Q326" s="37">
        <f>ROUND(452.88/O326,2)</f>
        <v>2.36</v>
      </c>
    </row>
    <row r="327" spans="1:17" s="13" customFormat="1" ht="15.95" customHeight="1" x14ac:dyDescent="0.25">
      <c r="A327" s="62">
        <v>234</v>
      </c>
      <c r="B327" s="8" t="s">
        <v>293</v>
      </c>
      <c r="C327" s="11" t="s">
        <v>29</v>
      </c>
      <c r="D327" s="25">
        <v>92.69</v>
      </c>
      <c r="E327" s="25">
        <v>816.99</v>
      </c>
      <c r="F327" s="25">
        <v>329.18</v>
      </c>
      <c r="G327" s="31">
        <f>ROUND((E327)*11.7%,2)</f>
        <v>95.59</v>
      </c>
      <c r="H327" s="31">
        <f t="shared" si="150"/>
        <v>1334.45</v>
      </c>
      <c r="I327" s="31">
        <f>ROUND(E327*11.6%,2)</f>
        <v>94.77</v>
      </c>
      <c r="J327" s="31">
        <f t="shared" si="151"/>
        <v>1429.22</v>
      </c>
      <c r="K327" s="31">
        <f t="shared" si="146"/>
        <v>42.88</v>
      </c>
      <c r="L327" s="28">
        <f t="shared" si="152"/>
        <v>1472.1000000000001</v>
      </c>
      <c r="M327" s="28">
        <f t="shared" si="147"/>
        <v>294.42</v>
      </c>
      <c r="N327" s="28">
        <f t="shared" si="153"/>
        <v>1766.5200000000002</v>
      </c>
      <c r="O327" s="25">
        <v>18</v>
      </c>
      <c r="P327" s="30">
        <f t="shared" si="143"/>
        <v>24.54</v>
      </c>
      <c r="Q327" s="37">
        <f>ROUND(441.63/O327,2)</f>
        <v>24.54</v>
      </c>
    </row>
    <row r="328" spans="1:17" s="13" customFormat="1" ht="15.95" customHeight="1" x14ac:dyDescent="0.25">
      <c r="A328" s="62">
        <v>235</v>
      </c>
      <c r="B328" s="8" t="s">
        <v>294</v>
      </c>
      <c r="C328" s="11" t="s">
        <v>295</v>
      </c>
      <c r="D328" s="9">
        <v>91.69</v>
      </c>
      <c r="E328" s="9">
        <v>830.08</v>
      </c>
      <c r="F328" s="9">
        <v>399.27</v>
      </c>
      <c r="G328" s="31">
        <f>ROUND((E328)*11.7%,2)</f>
        <v>97.12</v>
      </c>
      <c r="H328" s="31">
        <f t="shared" si="150"/>
        <v>1418.1599999999999</v>
      </c>
      <c r="I328" s="31">
        <f>ROUND(E328*11.6%,2)</f>
        <v>96.29</v>
      </c>
      <c r="J328" s="31">
        <f t="shared" si="151"/>
        <v>1514.4499999999998</v>
      </c>
      <c r="K328" s="31">
        <f t="shared" si="146"/>
        <v>45.43</v>
      </c>
      <c r="L328" s="28">
        <f t="shared" si="152"/>
        <v>1559.8799999999999</v>
      </c>
      <c r="M328" s="28">
        <f t="shared" si="147"/>
        <v>311.98</v>
      </c>
      <c r="N328" s="28">
        <f t="shared" si="153"/>
        <v>1871.86</v>
      </c>
      <c r="O328" s="25">
        <v>33</v>
      </c>
      <c r="P328" s="30">
        <f t="shared" si="143"/>
        <v>14.18</v>
      </c>
      <c r="Q328" s="45">
        <f>ROUND(467.97/O328,2)</f>
        <v>14.18</v>
      </c>
    </row>
    <row r="329" spans="1:17" s="13" customFormat="1" ht="15.95" customHeight="1" x14ac:dyDescent="0.25">
      <c r="A329" s="62">
        <v>236</v>
      </c>
      <c r="B329" s="8" t="s">
        <v>296</v>
      </c>
      <c r="C329" s="5" t="s">
        <v>27</v>
      </c>
      <c r="D329" s="25">
        <v>92.69</v>
      </c>
      <c r="E329" s="25">
        <v>816.99</v>
      </c>
      <c r="F329" s="25">
        <v>329.18</v>
      </c>
      <c r="G329" s="31">
        <f t="shared" ref="G329:G330" si="163">ROUND((E329)*11.7%,2)</f>
        <v>95.59</v>
      </c>
      <c r="H329" s="31">
        <f t="shared" si="150"/>
        <v>1334.45</v>
      </c>
      <c r="I329" s="31">
        <f t="shared" ref="I329:I330" si="164">ROUND(E329*11.6%,2)</f>
        <v>94.77</v>
      </c>
      <c r="J329" s="31">
        <f t="shared" si="151"/>
        <v>1429.22</v>
      </c>
      <c r="K329" s="31">
        <f t="shared" si="146"/>
        <v>42.88</v>
      </c>
      <c r="L329" s="28">
        <f t="shared" si="152"/>
        <v>1472.1000000000001</v>
      </c>
      <c r="M329" s="28">
        <f t="shared" si="147"/>
        <v>294.42</v>
      </c>
      <c r="N329" s="28">
        <f t="shared" si="153"/>
        <v>1766.5200000000002</v>
      </c>
      <c r="O329" s="25">
        <v>70</v>
      </c>
      <c r="P329" s="30">
        <f t="shared" si="143"/>
        <v>6.31</v>
      </c>
      <c r="Q329" s="37">
        <f t="shared" ref="Q329:Q332" si="165">ROUND(441.63/O329,2)</f>
        <v>6.31</v>
      </c>
    </row>
    <row r="330" spans="1:17" s="13" customFormat="1" ht="15.95" customHeight="1" x14ac:dyDescent="0.25">
      <c r="A330" s="62">
        <v>237</v>
      </c>
      <c r="B330" s="8" t="s">
        <v>300</v>
      </c>
      <c r="C330" s="5" t="s">
        <v>63</v>
      </c>
      <c r="D330" s="25">
        <v>92.69</v>
      </c>
      <c r="E330" s="25">
        <v>816.99</v>
      </c>
      <c r="F330" s="25">
        <v>329.18</v>
      </c>
      <c r="G330" s="31">
        <f t="shared" si="163"/>
        <v>95.59</v>
      </c>
      <c r="H330" s="31">
        <f t="shared" si="150"/>
        <v>1334.45</v>
      </c>
      <c r="I330" s="31">
        <f t="shared" si="164"/>
        <v>94.77</v>
      </c>
      <c r="J330" s="31">
        <f t="shared" si="151"/>
        <v>1429.22</v>
      </c>
      <c r="K330" s="31">
        <f t="shared" si="146"/>
        <v>42.88</v>
      </c>
      <c r="L330" s="28">
        <f t="shared" si="152"/>
        <v>1472.1000000000001</v>
      </c>
      <c r="M330" s="28">
        <f t="shared" si="147"/>
        <v>294.42</v>
      </c>
      <c r="N330" s="28">
        <f t="shared" si="153"/>
        <v>1766.5200000000002</v>
      </c>
      <c r="O330" s="25">
        <v>41</v>
      </c>
      <c r="P330" s="30">
        <f t="shared" si="143"/>
        <v>10.77</v>
      </c>
      <c r="Q330" s="37">
        <f t="shared" si="165"/>
        <v>10.77</v>
      </c>
    </row>
    <row r="331" spans="1:17" s="13" customFormat="1" ht="15.95" customHeight="1" x14ac:dyDescent="0.25">
      <c r="A331" s="62">
        <v>238</v>
      </c>
      <c r="B331" s="8" t="s">
        <v>301</v>
      </c>
      <c r="C331" s="11" t="s">
        <v>25</v>
      </c>
      <c r="D331" s="25">
        <v>92.69</v>
      </c>
      <c r="E331" s="25">
        <v>816.99</v>
      </c>
      <c r="F331" s="25">
        <v>329.18</v>
      </c>
      <c r="G331" s="31">
        <f>ROUND((E331)*11.7%,2)</f>
        <v>95.59</v>
      </c>
      <c r="H331" s="31">
        <f t="shared" si="150"/>
        <v>1334.45</v>
      </c>
      <c r="I331" s="31">
        <f>ROUND(E331*11.6%,2)</f>
        <v>94.77</v>
      </c>
      <c r="J331" s="31">
        <f t="shared" si="151"/>
        <v>1429.22</v>
      </c>
      <c r="K331" s="31">
        <f t="shared" si="146"/>
        <v>42.88</v>
      </c>
      <c r="L331" s="28">
        <f t="shared" si="152"/>
        <v>1472.1000000000001</v>
      </c>
      <c r="M331" s="28">
        <f t="shared" si="147"/>
        <v>294.42</v>
      </c>
      <c r="N331" s="28">
        <f t="shared" si="153"/>
        <v>1766.5200000000002</v>
      </c>
      <c r="O331" s="25">
        <v>70</v>
      </c>
      <c r="P331" s="30">
        <f t="shared" ref="P331:P394" si="166">ROUND(N331/O331/4,2)</f>
        <v>6.31</v>
      </c>
      <c r="Q331" s="37">
        <f>ROUND(441.63/O331,2)</f>
        <v>6.31</v>
      </c>
    </row>
    <row r="332" spans="1:17" s="13" customFormat="1" ht="15.95" customHeight="1" x14ac:dyDescent="0.25">
      <c r="A332" s="62">
        <v>239</v>
      </c>
      <c r="B332" s="8" t="s">
        <v>297</v>
      </c>
      <c r="C332" s="5" t="s">
        <v>27</v>
      </c>
      <c r="D332" s="25">
        <v>92.69</v>
      </c>
      <c r="E332" s="25">
        <v>816.99</v>
      </c>
      <c r="F332" s="25">
        <v>329.18</v>
      </c>
      <c r="G332" s="31">
        <f>ROUND((E332)*11.7%,2)</f>
        <v>95.59</v>
      </c>
      <c r="H332" s="31">
        <f t="shared" si="150"/>
        <v>1334.45</v>
      </c>
      <c r="I332" s="31">
        <f>ROUND(E332*11.6%,2)</f>
        <v>94.77</v>
      </c>
      <c r="J332" s="31">
        <f t="shared" si="151"/>
        <v>1429.22</v>
      </c>
      <c r="K332" s="31">
        <f t="shared" si="146"/>
        <v>42.88</v>
      </c>
      <c r="L332" s="28">
        <f t="shared" si="152"/>
        <v>1472.1000000000001</v>
      </c>
      <c r="M332" s="28">
        <f t="shared" si="147"/>
        <v>294.42</v>
      </c>
      <c r="N332" s="28">
        <f t="shared" si="153"/>
        <v>1766.5200000000002</v>
      </c>
      <c r="O332" s="25">
        <v>72</v>
      </c>
      <c r="P332" s="30">
        <f t="shared" si="166"/>
        <v>6.13</v>
      </c>
      <c r="Q332" s="37">
        <f t="shared" si="165"/>
        <v>6.13</v>
      </c>
    </row>
    <row r="333" spans="1:17" s="13" customFormat="1" ht="15.95" customHeight="1" x14ac:dyDescent="0.25">
      <c r="A333" s="62">
        <v>240</v>
      </c>
      <c r="B333" s="8" t="s">
        <v>298</v>
      </c>
      <c r="C333" s="11" t="s">
        <v>29</v>
      </c>
      <c r="D333" s="25">
        <v>92.69</v>
      </c>
      <c r="E333" s="25">
        <v>816.99</v>
      </c>
      <c r="F333" s="25">
        <v>329.18</v>
      </c>
      <c r="G333" s="31">
        <f t="shared" ref="G333:G336" si="167">ROUND((E333)*11.7%,2)</f>
        <v>95.59</v>
      </c>
      <c r="H333" s="31">
        <f t="shared" si="150"/>
        <v>1334.45</v>
      </c>
      <c r="I333" s="31">
        <f t="shared" ref="I333:I336" si="168">ROUND(E333*11.6%,2)</f>
        <v>94.77</v>
      </c>
      <c r="J333" s="31">
        <f t="shared" si="151"/>
        <v>1429.22</v>
      </c>
      <c r="K333" s="31">
        <f t="shared" si="146"/>
        <v>42.88</v>
      </c>
      <c r="L333" s="28">
        <f t="shared" si="152"/>
        <v>1472.1000000000001</v>
      </c>
      <c r="M333" s="28">
        <f t="shared" si="147"/>
        <v>294.42</v>
      </c>
      <c r="N333" s="28">
        <f t="shared" si="153"/>
        <v>1766.5200000000002</v>
      </c>
      <c r="O333" s="25">
        <v>21</v>
      </c>
      <c r="P333" s="30">
        <f t="shared" si="166"/>
        <v>21.03</v>
      </c>
      <c r="Q333" s="37">
        <f t="shared" ref="Q333:Q336" si="169">ROUND(441.63/O333,2)</f>
        <v>21.03</v>
      </c>
    </row>
    <row r="334" spans="1:17" s="13" customFormat="1" ht="15.95" customHeight="1" x14ac:dyDescent="0.25">
      <c r="A334" s="62">
        <v>241</v>
      </c>
      <c r="B334" s="8" t="s">
        <v>299</v>
      </c>
      <c r="C334" s="11" t="s">
        <v>29</v>
      </c>
      <c r="D334" s="25">
        <v>92.69</v>
      </c>
      <c r="E334" s="25">
        <v>816.99</v>
      </c>
      <c r="F334" s="25">
        <v>329.18</v>
      </c>
      <c r="G334" s="31">
        <f t="shared" si="167"/>
        <v>95.59</v>
      </c>
      <c r="H334" s="31">
        <f t="shared" si="150"/>
        <v>1334.45</v>
      </c>
      <c r="I334" s="31">
        <f t="shared" si="168"/>
        <v>94.77</v>
      </c>
      <c r="J334" s="31">
        <f t="shared" si="151"/>
        <v>1429.22</v>
      </c>
      <c r="K334" s="31">
        <f t="shared" si="146"/>
        <v>42.88</v>
      </c>
      <c r="L334" s="28">
        <f t="shared" si="152"/>
        <v>1472.1000000000001</v>
      </c>
      <c r="M334" s="28">
        <f t="shared" si="147"/>
        <v>294.42</v>
      </c>
      <c r="N334" s="28">
        <f t="shared" si="153"/>
        <v>1766.5200000000002</v>
      </c>
      <c r="O334" s="25">
        <v>9</v>
      </c>
      <c r="P334" s="30">
        <f t="shared" si="166"/>
        <v>49.07</v>
      </c>
      <c r="Q334" s="37">
        <f t="shared" si="169"/>
        <v>49.07</v>
      </c>
    </row>
    <row r="335" spans="1:17" s="13" customFormat="1" ht="15.95" customHeight="1" x14ac:dyDescent="0.25">
      <c r="A335" s="62">
        <v>242</v>
      </c>
      <c r="B335" s="8" t="s">
        <v>302</v>
      </c>
      <c r="C335" s="5" t="s">
        <v>63</v>
      </c>
      <c r="D335" s="25">
        <v>92.69</v>
      </c>
      <c r="E335" s="25">
        <v>816.99</v>
      </c>
      <c r="F335" s="25">
        <v>329.18</v>
      </c>
      <c r="G335" s="31">
        <f t="shared" si="167"/>
        <v>95.59</v>
      </c>
      <c r="H335" s="31">
        <f t="shared" si="150"/>
        <v>1334.45</v>
      </c>
      <c r="I335" s="31">
        <f t="shared" si="168"/>
        <v>94.77</v>
      </c>
      <c r="J335" s="31">
        <f t="shared" si="151"/>
        <v>1429.22</v>
      </c>
      <c r="K335" s="31">
        <f t="shared" si="146"/>
        <v>42.88</v>
      </c>
      <c r="L335" s="28">
        <f t="shared" si="152"/>
        <v>1472.1000000000001</v>
      </c>
      <c r="M335" s="28">
        <f t="shared" si="147"/>
        <v>294.42</v>
      </c>
      <c r="N335" s="28">
        <f t="shared" si="153"/>
        <v>1766.5200000000002</v>
      </c>
      <c r="O335" s="25">
        <v>42</v>
      </c>
      <c r="P335" s="30">
        <f t="shared" si="166"/>
        <v>10.52</v>
      </c>
      <c r="Q335" s="37">
        <f t="shared" si="169"/>
        <v>10.52</v>
      </c>
    </row>
    <row r="336" spans="1:17" s="13" customFormat="1" ht="15.95" customHeight="1" x14ac:dyDescent="0.25">
      <c r="A336" s="62">
        <v>243</v>
      </c>
      <c r="B336" s="8" t="s">
        <v>303</v>
      </c>
      <c r="C336" s="5" t="s">
        <v>63</v>
      </c>
      <c r="D336" s="25">
        <v>92.69</v>
      </c>
      <c r="E336" s="25">
        <v>816.99</v>
      </c>
      <c r="F336" s="25">
        <v>329.18</v>
      </c>
      <c r="G336" s="31">
        <f t="shared" si="167"/>
        <v>95.59</v>
      </c>
      <c r="H336" s="31">
        <f t="shared" si="150"/>
        <v>1334.45</v>
      </c>
      <c r="I336" s="31">
        <f t="shared" si="168"/>
        <v>94.77</v>
      </c>
      <c r="J336" s="31">
        <f t="shared" si="151"/>
        <v>1429.22</v>
      </c>
      <c r="K336" s="31">
        <f t="shared" si="146"/>
        <v>42.88</v>
      </c>
      <c r="L336" s="28">
        <f t="shared" si="152"/>
        <v>1472.1000000000001</v>
      </c>
      <c r="M336" s="28">
        <f t="shared" si="147"/>
        <v>294.42</v>
      </c>
      <c r="N336" s="28">
        <f t="shared" si="153"/>
        <v>1766.5200000000002</v>
      </c>
      <c r="O336" s="25">
        <v>37</v>
      </c>
      <c r="P336" s="30">
        <f t="shared" si="166"/>
        <v>11.94</v>
      </c>
      <c r="Q336" s="37">
        <f t="shared" si="169"/>
        <v>11.94</v>
      </c>
    </row>
    <row r="337" spans="1:17" s="13" customFormat="1" ht="15.95" customHeight="1" x14ac:dyDescent="0.25">
      <c r="A337" s="62">
        <v>244</v>
      </c>
      <c r="B337" s="8" t="s">
        <v>304</v>
      </c>
      <c r="C337" s="11" t="s">
        <v>25</v>
      </c>
      <c r="D337" s="25">
        <v>92.69</v>
      </c>
      <c r="E337" s="25">
        <v>816.99</v>
      </c>
      <c r="F337" s="25">
        <v>329.18</v>
      </c>
      <c r="G337" s="31">
        <f>ROUND((E337)*11.7%,2)</f>
        <v>95.59</v>
      </c>
      <c r="H337" s="31">
        <f t="shared" si="150"/>
        <v>1334.45</v>
      </c>
      <c r="I337" s="31">
        <f t="shared" ref="I337" si="170">ROUND(E337*11.6%,2)</f>
        <v>94.77</v>
      </c>
      <c r="J337" s="31">
        <f t="shared" si="151"/>
        <v>1429.22</v>
      </c>
      <c r="K337" s="31">
        <f t="shared" si="146"/>
        <v>42.88</v>
      </c>
      <c r="L337" s="28">
        <f t="shared" si="152"/>
        <v>1472.1000000000001</v>
      </c>
      <c r="M337" s="28">
        <f t="shared" si="147"/>
        <v>294.42</v>
      </c>
      <c r="N337" s="28">
        <f t="shared" si="153"/>
        <v>1766.5200000000002</v>
      </c>
      <c r="O337" s="25">
        <v>3</v>
      </c>
      <c r="P337" s="30">
        <f t="shared" si="166"/>
        <v>147.21</v>
      </c>
      <c r="Q337" s="37">
        <f>ROUND(441.63/O337,2)</f>
        <v>147.21</v>
      </c>
    </row>
    <row r="338" spans="1:17" s="13" customFormat="1" ht="15.95" customHeight="1" x14ac:dyDescent="0.25">
      <c r="A338" s="62">
        <v>245</v>
      </c>
      <c r="B338" s="8" t="s">
        <v>305</v>
      </c>
      <c r="C338" s="5" t="s">
        <v>27</v>
      </c>
      <c r="D338" s="25">
        <v>92.69</v>
      </c>
      <c r="E338" s="25">
        <v>816.99</v>
      </c>
      <c r="F338" s="25">
        <v>329.18</v>
      </c>
      <c r="G338" s="31">
        <f>ROUND((E338)*11.7%,2)</f>
        <v>95.59</v>
      </c>
      <c r="H338" s="31">
        <f t="shared" si="150"/>
        <v>1334.45</v>
      </c>
      <c r="I338" s="31">
        <f>ROUND(E338*11.6%,2)</f>
        <v>94.77</v>
      </c>
      <c r="J338" s="31">
        <f t="shared" si="151"/>
        <v>1429.22</v>
      </c>
      <c r="K338" s="31">
        <f t="shared" si="146"/>
        <v>42.88</v>
      </c>
      <c r="L338" s="28">
        <f t="shared" si="152"/>
        <v>1472.1000000000001</v>
      </c>
      <c r="M338" s="28">
        <f t="shared" si="147"/>
        <v>294.42</v>
      </c>
      <c r="N338" s="28">
        <f t="shared" si="153"/>
        <v>1766.5200000000002</v>
      </c>
      <c r="O338" s="25">
        <v>84</v>
      </c>
      <c r="P338" s="30">
        <f t="shared" si="166"/>
        <v>5.26</v>
      </c>
      <c r="Q338" s="37">
        <f t="shared" ref="Q338" si="171">ROUND(441.63/O338,2)</f>
        <v>5.26</v>
      </c>
    </row>
    <row r="339" spans="1:17" s="13" customFormat="1" ht="15.95" customHeight="1" x14ac:dyDescent="0.25">
      <c r="A339" s="62">
        <v>246</v>
      </c>
      <c r="B339" s="8" t="s">
        <v>306</v>
      </c>
      <c r="C339" s="11" t="s">
        <v>29</v>
      </c>
      <c r="D339" s="25">
        <v>92.69</v>
      </c>
      <c r="E339" s="25">
        <v>816.99</v>
      </c>
      <c r="F339" s="25">
        <v>329.18</v>
      </c>
      <c r="G339" s="31">
        <f t="shared" ref="G339:G341" si="172">ROUND((E339)*11.7%,2)</f>
        <v>95.59</v>
      </c>
      <c r="H339" s="31">
        <f t="shared" si="150"/>
        <v>1334.45</v>
      </c>
      <c r="I339" s="31">
        <f t="shared" ref="I339:I341" si="173">ROUND(E339*11.6%,2)</f>
        <v>94.77</v>
      </c>
      <c r="J339" s="31">
        <f t="shared" si="151"/>
        <v>1429.22</v>
      </c>
      <c r="K339" s="31">
        <f t="shared" si="146"/>
        <v>42.88</v>
      </c>
      <c r="L339" s="28">
        <f t="shared" si="152"/>
        <v>1472.1000000000001</v>
      </c>
      <c r="M339" s="28">
        <f t="shared" si="147"/>
        <v>294.42</v>
      </c>
      <c r="N339" s="28">
        <f t="shared" si="153"/>
        <v>1766.5200000000002</v>
      </c>
      <c r="O339" s="25">
        <v>12</v>
      </c>
      <c r="P339" s="30">
        <f t="shared" si="166"/>
        <v>36.799999999999997</v>
      </c>
      <c r="Q339" s="37">
        <f t="shared" ref="Q339:Q341" si="174">ROUND(441.63/O339,2)</f>
        <v>36.799999999999997</v>
      </c>
    </row>
    <row r="340" spans="1:17" s="13" customFormat="1" ht="15.95" customHeight="1" x14ac:dyDescent="0.25">
      <c r="A340" s="62">
        <v>247</v>
      </c>
      <c r="B340" s="8" t="s">
        <v>307</v>
      </c>
      <c r="C340" s="11" t="s">
        <v>29</v>
      </c>
      <c r="D340" s="25">
        <v>92.69</v>
      </c>
      <c r="E340" s="25">
        <v>816.99</v>
      </c>
      <c r="F340" s="25">
        <v>329.18</v>
      </c>
      <c r="G340" s="31">
        <f t="shared" si="172"/>
        <v>95.59</v>
      </c>
      <c r="H340" s="31">
        <f t="shared" si="150"/>
        <v>1334.45</v>
      </c>
      <c r="I340" s="31">
        <f t="shared" si="173"/>
        <v>94.77</v>
      </c>
      <c r="J340" s="31">
        <f t="shared" si="151"/>
        <v>1429.22</v>
      </c>
      <c r="K340" s="31">
        <f t="shared" si="146"/>
        <v>42.88</v>
      </c>
      <c r="L340" s="28">
        <f t="shared" si="152"/>
        <v>1472.1000000000001</v>
      </c>
      <c r="M340" s="28">
        <f t="shared" si="147"/>
        <v>294.42</v>
      </c>
      <c r="N340" s="28">
        <f t="shared" si="153"/>
        <v>1766.5200000000002</v>
      </c>
      <c r="O340" s="25">
        <v>15</v>
      </c>
      <c r="P340" s="30">
        <f t="shared" si="166"/>
        <v>29.44</v>
      </c>
      <c r="Q340" s="37">
        <f t="shared" si="174"/>
        <v>29.44</v>
      </c>
    </row>
    <row r="341" spans="1:17" s="13" customFormat="1" ht="15.95" customHeight="1" x14ac:dyDescent="0.25">
      <c r="A341" s="62">
        <v>248</v>
      </c>
      <c r="B341" s="8" t="s">
        <v>308</v>
      </c>
      <c r="C341" s="11" t="s">
        <v>25</v>
      </c>
      <c r="D341" s="25">
        <v>92.69</v>
      </c>
      <c r="E341" s="25">
        <v>816.99</v>
      </c>
      <c r="F341" s="25">
        <v>329.18</v>
      </c>
      <c r="G341" s="31">
        <f t="shared" si="172"/>
        <v>95.59</v>
      </c>
      <c r="H341" s="31">
        <f t="shared" si="150"/>
        <v>1334.45</v>
      </c>
      <c r="I341" s="31">
        <f t="shared" si="173"/>
        <v>94.77</v>
      </c>
      <c r="J341" s="31">
        <f t="shared" si="151"/>
        <v>1429.22</v>
      </c>
      <c r="K341" s="31">
        <f t="shared" si="146"/>
        <v>42.88</v>
      </c>
      <c r="L341" s="28">
        <f t="shared" si="152"/>
        <v>1472.1000000000001</v>
      </c>
      <c r="M341" s="28">
        <f t="shared" si="147"/>
        <v>294.42</v>
      </c>
      <c r="N341" s="28">
        <f t="shared" si="153"/>
        <v>1766.5200000000002</v>
      </c>
      <c r="O341" s="25">
        <v>68</v>
      </c>
      <c r="P341" s="30">
        <f t="shared" si="166"/>
        <v>6.49</v>
      </c>
      <c r="Q341" s="37">
        <f t="shared" si="174"/>
        <v>6.49</v>
      </c>
    </row>
    <row r="342" spans="1:17" s="13" customFormat="1" ht="15.95" customHeight="1" x14ac:dyDescent="0.25">
      <c r="A342" s="62">
        <v>249</v>
      </c>
      <c r="B342" s="8" t="s">
        <v>309</v>
      </c>
      <c r="C342" s="5" t="s">
        <v>23</v>
      </c>
      <c r="D342" s="9">
        <v>92.69</v>
      </c>
      <c r="E342" s="10">
        <v>838.3</v>
      </c>
      <c r="F342" s="9">
        <v>333.87</v>
      </c>
      <c r="G342" s="31">
        <f>ROUND((E342)*11.7%,2)</f>
        <v>98.08</v>
      </c>
      <c r="H342" s="31">
        <f t="shared" si="150"/>
        <v>1362.94</v>
      </c>
      <c r="I342" s="31">
        <f>ROUND(E342*11.6%,2)</f>
        <v>97.24</v>
      </c>
      <c r="J342" s="31">
        <f t="shared" si="151"/>
        <v>1460.18</v>
      </c>
      <c r="K342" s="31">
        <f t="shared" si="146"/>
        <v>43.81</v>
      </c>
      <c r="L342" s="28">
        <f t="shared" si="152"/>
        <v>1503.99</v>
      </c>
      <c r="M342" s="28">
        <f t="shared" si="147"/>
        <v>300.8</v>
      </c>
      <c r="N342" s="28">
        <f t="shared" si="153"/>
        <v>1804.79</v>
      </c>
      <c r="O342" s="25">
        <v>69</v>
      </c>
      <c r="P342" s="30">
        <f t="shared" si="166"/>
        <v>6.54</v>
      </c>
      <c r="Q342" s="37">
        <f>ROUND(451.2/O342,2)</f>
        <v>6.54</v>
      </c>
    </row>
    <row r="343" spans="1:17" s="13" customFormat="1" ht="15.95" customHeight="1" x14ac:dyDescent="0.25">
      <c r="A343" s="62">
        <v>250</v>
      </c>
      <c r="B343" s="8" t="s">
        <v>310</v>
      </c>
      <c r="C343" s="5" t="s">
        <v>31</v>
      </c>
      <c r="D343" s="25">
        <v>92.69</v>
      </c>
      <c r="E343" s="25">
        <v>816.99</v>
      </c>
      <c r="F343" s="25">
        <v>329.18</v>
      </c>
      <c r="G343" s="31">
        <f t="shared" ref="G343:G344" si="175">ROUND((E343)*11.7%,2)</f>
        <v>95.59</v>
      </c>
      <c r="H343" s="31">
        <f t="shared" si="150"/>
        <v>1334.45</v>
      </c>
      <c r="I343" s="31">
        <f t="shared" ref="I343:I344" si="176">ROUND(E343*11.6%,2)</f>
        <v>94.77</v>
      </c>
      <c r="J343" s="31">
        <f t="shared" si="151"/>
        <v>1429.22</v>
      </c>
      <c r="K343" s="31">
        <f t="shared" si="146"/>
        <v>42.88</v>
      </c>
      <c r="L343" s="28">
        <f t="shared" si="152"/>
        <v>1472.1000000000001</v>
      </c>
      <c r="M343" s="28">
        <f t="shared" si="147"/>
        <v>294.42</v>
      </c>
      <c r="N343" s="28">
        <f t="shared" si="153"/>
        <v>1766.5200000000002</v>
      </c>
      <c r="O343" s="25">
        <v>2</v>
      </c>
      <c r="P343" s="30">
        <f t="shared" si="166"/>
        <v>220.82</v>
      </c>
      <c r="Q343" s="37">
        <f t="shared" ref="Q343:Q344" si="177">ROUND(441.63/O343,2)</f>
        <v>220.82</v>
      </c>
    </row>
    <row r="344" spans="1:17" s="13" customFormat="1" ht="15.95" customHeight="1" x14ac:dyDescent="0.25">
      <c r="A344" s="62">
        <v>251</v>
      </c>
      <c r="B344" s="8" t="s">
        <v>311</v>
      </c>
      <c r="C344" s="5" t="s">
        <v>27</v>
      </c>
      <c r="D344" s="25">
        <v>92.69</v>
      </c>
      <c r="E344" s="25">
        <v>816.99</v>
      </c>
      <c r="F344" s="25">
        <v>329.18</v>
      </c>
      <c r="G344" s="31">
        <f t="shared" si="175"/>
        <v>95.59</v>
      </c>
      <c r="H344" s="31">
        <f t="shared" si="150"/>
        <v>1334.45</v>
      </c>
      <c r="I344" s="31">
        <f t="shared" si="176"/>
        <v>94.77</v>
      </c>
      <c r="J344" s="31">
        <f t="shared" si="151"/>
        <v>1429.22</v>
      </c>
      <c r="K344" s="31">
        <f t="shared" si="146"/>
        <v>42.88</v>
      </c>
      <c r="L344" s="28">
        <f t="shared" si="152"/>
        <v>1472.1000000000001</v>
      </c>
      <c r="M344" s="28">
        <f t="shared" si="147"/>
        <v>294.42</v>
      </c>
      <c r="N344" s="28">
        <f t="shared" si="153"/>
        <v>1766.5200000000002</v>
      </c>
      <c r="O344" s="25">
        <v>43</v>
      </c>
      <c r="P344" s="30">
        <f t="shared" si="166"/>
        <v>10.27</v>
      </c>
      <c r="Q344" s="37">
        <f t="shared" si="177"/>
        <v>10.27</v>
      </c>
    </row>
    <row r="345" spans="1:17" s="13" customFormat="1" ht="15.95" customHeight="1" x14ac:dyDescent="0.25">
      <c r="A345" s="62">
        <v>252</v>
      </c>
      <c r="B345" s="8" t="s">
        <v>312</v>
      </c>
      <c r="C345" s="11" t="s">
        <v>25</v>
      </c>
      <c r="D345" s="25">
        <v>92.69</v>
      </c>
      <c r="E345" s="25">
        <v>816.99</v>
      </c>
      <c r="F345" s="25">
        <v>329.18</v>
      </c>
      <c r="G345" s="31">
        <f>ROUND((E345)*11.7%,2)</f>
        <v>95.59</v>
      </c>
      <c r="H345" s="31">
        <f t="shared" si="150"/>
        <v>1334.45</v>
      </c>
      <c r="I345" s="31">
        <f t="shared" ref="I345:I348" si="178">ROUND(E345*11.6%,2)</f>
        <v>94.77</v>
      </c>
      <c r="J345" s="31">
        <f t="shared" si="151"/>
        <v>1429.22</v>
      </c>
      <c r="K345" s="31">
        <f t="shared" si="146"/>
        <v>42.88</v>
      </c>
      <c r="L345" s="28">
        <f t="shared" si="152"/>
        <v>1472.1000000000001</v>
      </c>
      <c r="M345" s="28">
        <f t="shared" si="147"/>
        <v>294.42</v>
      </c>
      <c r="N345" s="28">
        <f t="shared" si="153"/>
        <v>1766.5200000000002</v>
      </c>
      <c r="O345" s="25">
        <v>83</v>
      </c>
      <c r="P345" s="30">
        <f t="shared" si="166"/>
        <v>5.32</v>
      </c>
      <c r="Q345" s="37">
        <f>ROUND(441.63/O345,2)</f>
        <v>5.32</v>
      </c>
    </row>
    <row r="346" spans="1:17" s="13" customFormat="1" ht="15.95" customHeight="1" x14ac:dyDescent="0.25">
      <c r="A346" s="62">
        <v>253</v>
      </c>
      <c r="B346" s="8" t="s">
        <v>313</v>
      </c>
      <c r="C346" s="5" t="s">
        <v>27</v>
      </c>
      <c r="D346" s="25">
        <v>92.69</v>
      </c>
      <c r="E346" s="25">
        <v>816.99</v>
      </c>
      <c r="F346" s="25">
        <v>329.18</v>
      </c>
      <c r="G346" s="31">
        <f t="shared" ref="G346:G348" si="179">ROUND((E346)*11.7%,2)</f>
        <v>95.59</v>
      </c>
      <c r="H346" s="31">
        <f t="shared" si="150"/>
        <v>1334.45</v>
      </c>
      <c r="I346" s="31">
        <f t="shared" si="178"/>
        <v>94.77</v>
      </c>
      <c r="J346" s="31">
        <f t="shared" si="151"/>
        <v>1429.22</v>
      </c>
      <c r="K346" s="31">
        <f t="shared" si="146"/>
        <v>42.88</v>
      </c>
      <c r="L346" s="28">
        <f t="shared" si="152"/>
        <v>1472.1000000000001</v>
      </c>
      <c r="M346" s="28">
        <f t="shared" si="147"/>
        <v>294.42</v>
      </c>
      <c r="N346" s="28">
        <f t="shared" si="153"/>
        <v>1766.5200000000002</v>
      </c>
      <c r="O346" s="25">
        <v>61</v>
      </c>
      <c r="P346" s="30">
        <f t="shared" si="166"/>
        <v>7.24</v>
      </c>
      <c r="Q346" s="37">
        <f t="shared" ref="Q346:Q348" si="180">ROUND(441.63/O346,2)</f>
        <v>7.24</v>
      </c>
    </row>
    <row r="347" spans="1:17" s="13" customFormat="1" ht="15.95" customHeight="1" x14ac:dyDescent="0.25">
      <c r="A347" s="62">
        <v>254</v>
      </c>
      <c r="B347" s="8" t="s">
        <v>314</v>
      </c>
      <c r="C347" s="5" t="s">
        <v>27</v>
      </c>
      <c r="D347" s="25">
        <v>92.69</v>
      </c>
      <c r="E347" s="25">
        <v>816.99</v>
      </c>
      <c r="F347" s="25">
        <v>329.18</v>
      </c>
      <c r="G347" s="31">
        <f t="shared" si="179"/>
        <v>95.59</v>
      </c>
      <c r="H347" s="31">
        <f t="shared" si="150"/>
        <v>1334.45</v>
      </c>
      <c r="I347" s="31">
        <f t="shared" si="178"/>
        <v>94.77</v>
      </c>
      <c r="J347" s="31">
        <f t="shared" si="151"/>
        <v>1429.22</v>
      </c>
      <c r="K347" s="31">
        <f t="shared" si="146"/>
        <v>42.88</v>
      </c>
      <c r="L347" s="28">
        <f t="shared" si="152"/>
        <v>1472.1000000000001</v>
      </c>
      <c r="M347" s="28">
        <f t="shared" si="147"/>
        <v>294.42</v>
      </c>
      <c r="N347" s="28">
        <f t="shared" si="153"/>
        <v>1766.5200000000002</v>
      </c>
      <c r="O347" s="25">
        <v>90</v>
      </c>
      <c r="P347" s="30">
        <f t="shared" si="166"/>
        <v>4.91</v>
      </c>
      <c r="Q347" s="37">
        <f t="shared" si="180"/>
        <v>4.91</v>
      </c>
    </row>
    <row r="348" spans="1:17" s="13" customFormat="1" ht="15.95" customHeight="1" x14ac:dyDescent="0.25">
      <c r="A348" s="62">
        <v>255</v>
      </c>
      <c r="B348" s="8" t="s">
        <v>315</v>
      </c>
      <c r="C348" s="5" t="s">
        <v>27</v>
      </c>
      <c r="D348" s="25">
        <v>92.69</v>
      </c>
      <c r="E348" s="25">
        <v>816.99</v>
      </c>
      <c r="F348" s="25">
        <v>329.18</v>
      </c>
      <c r="G348" s="31">
        <f t="shared" si="179"/>
        <v>95.59</v>
      </c>
      <c r="H348" s="31">
        <f t="shared" si="150"/>
        <v>1334.45</v>
      </c>
      <c r="I348" s="31">
        <f t="shared" si="178"/>
        <v>94.77</v>
      </c>
      <c r="J348" s="31">
        <f t="shared" si="151"/>
        <v>1429.22</v>
      </c>
      <c r="K348" s="31">
        <f t="shared" si="146"/>
        <v>42.88</v>
      </c>
      <c r="L348" s="28">
        <f t="shared" si="152"/>
        <v>1472.1000000000001</v>
      </c>
      <c r="M348" s="28">
        <f t="shared" si="147"/>
        <v>294.42</v>
      </c>
      <c r="N348" s="28">
        <f t="shared" si="153"/>
        <v>1766.5200000000002</v>
      </c>
      <c r="O348" s="25">
        <v>62</v>
      </c>
      <c r="P348" s="30">
        <f t="shared" si="166"/>
        <v>7.12</v>
      </c>
      <c r="Q348" s="37">
        <f t="shared" si="180"/>
        <v>7.12</v>
      </c>
    </row>
    <row r="349" spans="1:17" s="13" customFormat="1" ht="8.1" customHeight="1" x14ac:dyDescent="0.25">
      <c r="A349" s="93">
        <v>256</v>
      </c>
      <c r="B349" s="89" t="s">
        <v>801</v>
      </c>
      <c r="C349" s="6" t="s">
        <v>320</v>
      </c>
      <c r="D349" s="67">
        <f>92.69*2</f>
        <v>185.38</v>
      </c>
      <c r="E349" s="67">
        <f>816.99*2</f>
        <v>1633.98</v>
      </c>
      <c r="F349" s="67">
        <f>329.18*2</f>
        <v>658.36</v>
      </c>
      <c r="G349" s="69">
        <f>ROUND((E349)*11.7%,2)</f>
        <v>191.18</v>
      </c>
      <c r="H349" s="69">
        <f t="shared" si="150"/>
        <v>2668.9</v>
      </c>
      <c r="I349" s="69">
        <f>ROUND(E349*11.6%,2)</f>
        <v>189.54</v>
      </c>
      <c r="J349" s="69">
        <f t="shared" si="151"/>
        <v>2858.44</v>
      </c>
      <c r="K349" s="69">
        <f t="shared" si="146"/>
        <v>85.75</v>
      </c>
      <c r="L349" s="71">
        <f t="shared" si="152"/>
        <v>2944.19</v>
      </c>
      <c r="M349" s="71">
        <f t="shared" si="147"/>
        <v>588.84</v>
      </c>
      <c r="N349" s="71">
        <f t="shared" si="153"/>
        <v>3533.03</v>
      </c>
      <c r="O349" s="73">
        <f>15+10</f>
        <v>25</v>
      </c>
      <c r="P349" s="75">
        <f t="shared" si="166"/>
        <v>35.33</v>
      </c>
      <c r="Q349" s="77">
        <f>ROUND(441.63*2/O349,2)</f>
        <v>35.33</v>
      </c>
    </row>
    <row r="350" spans="1:17" s="13" customFormat="1" ht="8.1" customHeight="1" x14ac:dyDescent="0.25">
      <c r="A350" s="95"/>
      <c r="B350" s="90"/>
      <c r="C350" s="11" t="s">
        <v>320</v>
      </c>
      <c r="D350" s="68"/>
      <c r="E350" s="68"/>
      <c r="F350" s="68"/>
      <c r="G350" s="70">
        <f t="shared" ref="G350:G362" si="181">ROUND((D350+E350+F350)*11.7%,2)</f>
        <v>0</v>
      </c>
      <c r="H350" s="70">
        <f t="shared" si="150"/>
        <v>0</v>
      </c>
      <c r="I350" s="70">
        <f t="shared" si="145"/>
        <v>0</v>
      </c>
      <c r="J350" s="70">
        <f t="shared" si="151"/>
        <v>0</v>
      </c>
      <c r="K350" s="70">
        <f t="shared" si="146"/>
        <v>0</v>
      </c>
      <c r="L350" s="72">
        <f t="shared" si="152"/>
        <v>0</v>
      </c>
      <c r="M350" s="72">
        <f t="shared" si="147"/>
        <v>0</v>
      </c>
      <c r="N350" s="72">
        <f t="shared" si="153"/>
        <v>0</v>
      </c>
      <c r="O350" s="74"/>
      <c r="P350" s="76" t="e">
        <f t="shared" si="166"/>
        <v>#DIV/0!</v>
      </c>
      <c r="Q350" s="77" t="e">
        <f t="shared" ref="Q350:Q394" si="182">ROUND(512.79/O350,2)</f>
        <v>#DIV/0!</v>
      </c>
    </row>
    <row r="351" spans="1:17" s="13" customFormat="1" ht="15.95" customHeight="1" x14ac:dyDescent="0.25">
      <c r="A351" s="62">
        <v>257</v>
      </c>
      <c r="B351" s="12" t="s">
        <v>321</v>
      </c>
      <c r="C351" s="5" t="s">
        <v>320</v>
      </c>
      <c r="D351" s="25">
        <v>92.69</v>
      </c>
      <c r="E351" s="25">
        <v>816.99</v>
      </c>
      <c r="F351" s="25">
        <v>329.18</v>
      </c>
      <c r="G351" s="31">
        <f>ROUND((E351)*11.7%,2)</f>
        <v>95.59</v>
      </c>
      <c r="H351" s="31">
        <f t="shared" si="150"/>
        <v>1334.45</v>
      </c>
      <c r="I351" s="31">
        <f>ROUND(E351*11.6%,2)</f>
        <v>94.77</v>
      </c>
      <c r="J351" s="31">
        <f t="shared" si="151"/>
        <v>1429.22</v>
      </c>
      <c r="K351" s="31">
        <f t="shared" si="146"/>
        <v>42.88</v>
      </c>
      <c r="L351" s="28">
        <f t="shared" si="152"/>
        <v>1472.1000000000001</v>
      </c>
      <c r="M351" s="28">
        <f t="shared" si="147"/>
        <v>294.42</v>
      </c>
      <c r="N351" s="28">
        <f t="shared" si="153"/>
        <v>1766.5200000000002</v>
      </c>
      <c r="O351" s="29">
        <v>24</v>
      </c>
      <c r="P351" s="30">
        <f t="shared" si="166"/>
        <v>18.399999999999999</v>
      </c>
      <c r="Q351" s="34">
        <f>ROUND(441.63/O351,2)</f>
        <v>18.399999999999999</v>
      </c>
    </row>
    <row r="352" spans="1:17" s="13" customFormat="1" ht="15.95" customHeight="1" x14ac:dyDescent="0.25">
      <c r="A352" s="62">
        <v>258</v>
      </c>
      <c r="B352" s="12" t="s">
        <v>322</v>
      </c>
      <c r="C352" s="5" t="s">
        <v>323</v>
      </c>
      <c r="D352" s="25">
        <v>92.69</v>
      </c>
      <c r="E352" s="25">
        <v>816.99</v>
      </c>
      <c r="F352" s="25">
        <v>329.18</v>
      </c>
      <c r="G352" s="31">
        <f t="shared" ref="G352:G353" si="183">ROUND((E352)*11.7%,2)</f>
        <v>95.59</v>
      </c>
      <c r="H352" s="31">
        <f t="shared" si="150"/>
        <v>1334.45</v>
      </c>
      <c r="I352" s="31">
        <f t="shared" ref="I352:I353" si="184">ROUND(E352*11.6%,2)</f>
        <v>94.77</v>
      </c>
      <c r="J352" s="31">
        <f t="shared" si="151"/>
        <v>1429.22</v>
      </c>
      <c r="K352" s="31">
        <f t="shared" si="146"/>
        <v>42.88</v>
      </c>
      <c r="L352" s="28">
        <f t="shared" si="152"/>
        <v>1472.1000000000001</v>
      </c>
      <c r="M352" s="28">
        <f t="shared" si="147"/>
        <v>294.42</v>
      </c>
      <c r="N352" s="28">
        <f t="shared" si="153"/>
        <v>1766.5200000000002</v>
      </c>
      <c r="O352" s="29">
        <v>54</v>
      </c>
      <c r="P352" s="30">
        <f t="shared" si="166"/>
        <v>8.18</v>
      </c>
      <c r="Q352" s="34">
        <f t="shared" ref="Q352:Q353" si="185">ROUND(441.63/O352,2)</f>
        <v>8.18</v>
      </c>
    </row>
    <row r="353" spans="1:17" s="13" customFormat="1" ht="15.95" customHeight="1" x14ac:dyDescent="0.25">
      <c r="A353" s="62">
        <v>259</v>
      </c>
      <c r="B353" s="12" t="s">
        <v>324</v>
      </c>
      <c r="C353" s="5" t="s">
        <v>325</v>
      </c>
      <c r="D353" s="25">
        <v>92.69</v>
      </c>
      <c r="E353" s="25">
        <v>816.99</v>
      </c>
      <c r="F353" s="25">
        <v>329.18</v>
      </c>
      <c r="G353" s="31">
        <f t="shared" si="183"/>
        <v>95.59</v>
      </c>
      <c r="H353" s="31">
        <f t="shared" si="150"/>
        <v>1334.45</v>
      </c>
      <c r="I353" s="31">
        <f t="shared" si="184"/>
        <v>94.77</v>
      </c>
      <c r="J353" s="31">
        <f t="shared" si="151"/>
        <v>1429.22</v>
      </c>
      <c r="K353" s="31">
        <f t="shared" si="146"/>
        <v>42.88</v>
      </c>
      <c r="L353" s="28">
        <f t="shared" si="152"/>
        <v>1472.1000000000001</v>
      </c>
      <c r="M353" s="28">
        <f t="shared" si="147"/>
        <v>294.42</v>
      </c>
      <c r="N353" s="28">
        <f t="shared" si="153"/>
        <v>1766.5200000000002</v>
      </c>
      <c r="O353" s="29">
        <v>24</v>
      </c>
      <c r="P353" s="30">
        <f t="shared" si="166"/>
        <v>18.399999999999999</v>
      </c>
      <c r="Q353" s="34">
        <f t="shared" si="185"/>
        <v>18.399999999999999</v>
      </c>
    </row>
    <row r="354" spans="1:17" s="13" customFormat="1" ht="8.1" customHeight="1" x14ac:dyDescent="0.25">
      <c r="A354" s="93">
        <v>260</v>
      </c>
      <c r="B354" s="89" t="s">
        <v>802</v>
      </c>
      <c r="C354" s="6" t="s">
        <v>325</v>
      </c>
      <c r="D354" s="67">
        <f>92.69*2</f>
        <v>185.38</v>
      </c>
      <c r="E354" s="67">
        <f>816.99*2</f>
        <v>1633.98</v>
      </c>
      <c r="F354" s="67">
        <f>329.18*2</f>
        <v>658.36</v>
      </c>
      <c r="G354" s="69">
        <f>ROUND((E354)*11.7%,2)</f>
        <v>191.18</v>
      </c>
      <c r="H354" s="69">
        <f t="shared" si="150"/>
        <v>2668.9</v>
      </c>
      <c r="I354" s="69">
        <f>ROUND(E354*11.6%,2)</f>
        <v>189.54</v>
      </c>
      <c r="J354" s="69">
        <f t="shared" si="151"/>
        <v>2858.44</v>
      </c>
      <c r="K354" s="69">
        <f t="shared" si="146"/>
        <v>85.75</v>
      </c>
      <c r="L354" s="71">
        <f t="shared" si="152"/>
        <v>2944.19</v>
      </c>
      <c r="M354" s="71">
        <f t="shared" si="147"/>
        <v>588.84</v>
      </c>
      <c r="N354" s="71">
        <f t="shared" si="153"/>
        <v>3533.03</v>
      </c>
      <c r="O354" s="73">
        <f>18+38</f>
        <v>56</v>
      </c>
      <c r="P354" s="75">
        <f t="shared" si="166"/>
        <v>15.77</v>
      </c>
      <c r="Q354" s="77">
        <f>ROUND(441.63*2/O354,2)</f>
        <v>15.77</v>
      </c>
    </row>
    <row r="355" spans="1:17" s="13" customFormat="1" ht="8.1" customHeight="1" x14ac:dyDescent="0.25">
      <c r="A355" s="94"/>
      <c r="B355" s="90"/>
      <c r="C355" s="11" t="s">
        <v>323</v>
      </c>
      <c r="D355" s="68"/>
      <c r="E355" s="68"/>
      <c r="F355" s="68"/>
      <c r="G355" s="70">
        <f t="shared" si="181"/>
        <v>0</v>
      </c>
      <c r="H355" s="70">
        <f t="shared" si="150"/>
        <v>0</v>
      </c>
      <c r="I355" s="70">
        <f t="shared" si="145"/>
        <v>0</v>
      </c>
      <c r="J355" s="70">
        <f t="shared" si="151"/>
        <v>0</v>
      </c>
      <c r="K355" s="70">
        <f t="shared" si="146"/>
        <v>0</v>
      </c>
      <c r="L355" s="72">
        <f t="shared" si="152"/>
        <v>0</v>
      </c>
      <c r="M355" s="72">
        <f t="shared" si="147"/>
        <v>0</v>
      </c>
      <c r="N355" s="72">
        <f t="shared" si="153"/>
        <v>0</v>
      </c>
      <c r="O355" s="74"/>
      <c r="P355" s="76" t="e">
        <f t="shared" si="166"/>
        <v>#DIV/0!</v>
      </c>
      <c r="Q355" s="77" t="e">
        <f t="shared" si="182"/>
        <v>#DIV/0!</v>
      </c>
    </row>
    <row r="356" spans="1:17" s="13" customFormat="1" ht="8.1" customHeight="1" x14ac:dyDescent="0.25">
      <c r="A356" s="93">
        <v>261</v>
      </c>
      <c r="B356" s="121" t="s">
        <v>803</v>
      </c>
      <c r="C356" s="6" t="s">
        <v>326</v>
      </c>
      <c r="D356" s="67">
        <f>92.69*2</f>
        <v>185.38</v>
      </c>
      <c r="E356" s="67">
        <f>816.99*2</f>
        <v>1633.98</v>
      </c>
      <c r="F356" s="67">
        <f>329.18*2</f>
        <v>658.36</v>
      </c>
      <c r="G356" s="69">
        <f>ROUND((E356)*11.7%,2)</f>
        <v>191.18</v>
      </c>
      <c r="H356" s="69">
        <f t="shared" si="150"/>
        <v>2668.9</v>
      </c>
      <c r="I356" s="69">
        <f>ROUND(E356*11.6%,2)</f>
        <v>189.54</v>
      </c>
      <c r="J356" s="69">
        <f t="shared" si="151"/>
        <v>2858.44</v>
      </c>
      <c r="K356" s="69">
        <f t="shared" ref="K356:K419" si="186">ROUND(J356*3%,2)</f>
        <v>85.75</v>
      </c>
      <c r="L356" s="71">
        <f t="shared" si="152"/>
        <v>2944.19</v>
      </c>
      <c r="M356" s="71">
        <f t="shared" ref="M356:M419" si="187">ROUND(L356*20%,2)</f>
        <v>588.84</v>
      </c>
      <c r="N356" s="71">
        <f t="shared" si="153"/>
        <v>3533.03</v>
      </c>
      <c r="O356" s="73">
        <f>33+73</f>
        <v>106</v>
      </c>
      <c r="P356" s="75">
        <f t="shared" si="166"/>
        <v>8.33</v>
      </c>
      <c r="Q356" s="77">
        <f>ROUND(441.63*2/O356,2)</f>
        <v>8.33</v>
      </c>
    </row>
    <row r="357" spans="1:17" s="13" customFormat="1" ht="8.1" customHeight="1" x14ac:dyDescent="0.25">
      <c r="A357" s="94"/>
      <c r="B357" s="122"/>
      <c r="C357" s="11" t="s">
        <v>327</v>
      </c>
      <c r="D357" s="68"/>
      <c r="E357" s="68"/>
      <c r="F357" s="68"/>
      <c r="G357" s="70">
        <f t="shared" si="181"/>
        <v>0</v>
      </c>
      <c r="H357" s="70">
        <f t="shared" si="150"/>
        <v>0</v>
      </c>
      <c r="I357" s="70">
        <f t="shared" ref="I357:I416" si="188">ROUND(H357*11.6%,2)</f>
        <v>0</v>
      </c>
      <c r="J357" s="70">
        <f t="shared" si="151"/>
        <v>0</v>
      </c>
      <c r="K357" s="70">
        <f t="shared" si="186"/>
        <v>0</v>
      </c>
      <c r="L357" s="72">
        <f t="shared" si="152"/>
        <v>0</v>
      </c>
      <c r="M357" s="72">
        <f t="shared" si="187"/>
        <v>0</v>
      </c>
      <c r="N357" s="72">
        <f t="shared" si="153"/>
        <v>0</v>
      </c>
      <c r="O357" s="74"/>
      <c r="P357" s="76" t="e">
        <f t="shared" si="166"/>
        <v>#DIV/0!</v>
      </c>
      <c r="Q357" s="77" t="e">
        <f t="shared" si="182"/>
        <v>#DIV/0!</v>
      </c>
    </row>
    <row r="358" spans="1:17" s="13" customFormat="1" ht="15.95" customHeight="1" x14ac:dyDescent="0.25">
      <c r="A358" s="62">
        <v>262</v>
      </c>
      <c r="B358" s="12" t="s">
        <v>328</v>
      </c>
      <c r="C358" s="5" t="s">
        <v>320</v>
      </c>
      <c r="D358" s="25">
        <v>92.69</v>
      </c>
      <c r="E358" s="25">
        <v>816.99</v>
      </c>
      <c r="F358" s="25">
        <v>329.18</v>
      </c>
      <c r="G358" s="31">
        <f>ROUND((E358)*11.7%,2)</f>
        <v>95.59</v>
      </c>
      <c r="H358" s="31">
        <f t="shared" si="150"/>
        <v>1334.45</v>
      </c>
      <c r="I358" s="31">
        <f>ROUND(E358*11.6%,2)</f>
        <v>94.77</v>
      </c>
      <c r="J358" s="31">
        <f t="shared" si="151"/>
        <v>1429.22</v>
      </c>
      <c r="K358" s="31">
        <f t="shared" si="186"/>
        <v>42.88</v>
      </c>
      <c r="L358" s="28">
        <f t="shared" si="152"/>
        <v>1472.1000000000001</v>
      </c>
      <c r="M358" s="28">
        <f t="shared" si="187"/>
        <v>294.42</v>
      </c>
      <c r="N358" s="28">
        <f t="shared" si="153"/>
        <v>1766.5200000000002</v>
      </c>
      <c r="O358" s="29">
        <v>10</v>
      </c>
      <c r="P358" s="30">
        <f t="shared" si="166"/>
        <v>44.16</v>
      </c>
      <c r="Q358" s="34">
        <f>ROUND(441.63/O358,2)</f>
        <v>44.16</v>
      </c>
    </row>
    <row r="359" spans="1:17" s="13" customFormat="1" ht="8.1" customHeight="1" x14ac:dyDescent="0.25">
      <c r="A359" s="78">
        <v>263</v>
      </c>
      <c r="B359" s="120" t="s">
        <v>804</v>
      </c>
      <c r="C359" s="6" t="s">
        <v>327</v>
      </c>
      <c r="D359" s="67">
        <f>92.69*2</f>
        <v>185.38</v>
      </c>
      <c r="E359" s="67">
        <f>816.99*2</f>
        <v>1633.98</v>
      </c>
      <c r="F359" s="67">
        <f>329.18*2</f>
        <v>658.36</v>
      </c>
      <c r="G359" s="69">
        <f>ROUND((E359)*11.7%,2)</f>
        <v>191.18</v>
      </c>
      <c r="H359" s="69">
        <f t="shared" si="150"/>
        <v>2668.9</v>
      </c>
      <c r="I359" s="69">
        <f>ROUND(E359*11.6%,2)</f>
        <v>189.54</v>
      </c>
      <c r="J359" s="69">
        <f t="shared" si="151"/>
        <v>2858.44</v>
      </c>
      <c r="K359" s="69">
        <f t="shared" si="186"/>
        <v>85.75</v>
      </c>
      <c r="L359" s="71">
        <f t="shared" si="152"/>
        <v>2944.19</v>
      </c>
      <c r="M359" s="71">
        <f t="shared" si="187"/>
        <v>588.84</v>
      </c>
      <c r="N359" s="71">
        <f t="shared" si="153"/>
        <v>3533.03</v>
      </c>
      <c r="O359" s="111">
        <f>66+42</f>
        <v>108</v>
      </c>
      <c r="P359" s="75">
        <f t="shared" si="166"/>
        <v>8.18</v>
      </c>
      <c r="Q359" s="77">
        <f>ROUND(441.63*2/O359,2)</f>
        <v>8.18</v>
      </c>
    </row>
    <row r="360" spans="1:17" s="13" customFormat="1" ht="8.1" customHeight="1" x14ac:dyDescent="0.25">
      <c r="A360" s="78"/>
      <c r="B360" s="120"/>
      <c r="C360" s="11" t="s">
        <v>329</v>
      </c>
      <c r="D360" s="68"/>
      <c r="E360" s="68"/>
      <c r="F360" s="68"/>
      <c r="G360" s="70">
        <f t="shared" si="181"/>
        <v>0</v>
      </c>
      <c r="H360" s="70">
        <f t="shared" si="150"/>
        <v>0</v>
      </c>
      <c r="I360" s="70">
        <f t="shared" si="188"/>
        <v>0</v>
      </c>
      <c r="J360" s="70">
        <f t="shared" si="151"/>
        <v>0</v>
      </c>
      <c r="K360" s="70">
        <f t="shared" si="186"/>
        <v>0</v>
      </c>
      <c r="L360" s="72">
        <f t="shared" si="152"/>
        <v>0</v>
      </c>
      <c r="M360" s="72">
        <f t="shared" si="187"/>
        <v>0</v>
      </c>
      <c r="N360" s="72">
        <f t="shared" si="153"/>
        <v>0</v>
      </c>
      <c r="O360" s="111"/>
      <c r="P360" s="76" t="e">
        <f t="shared" si="166"/>
        <v>#DIV/0!</v>
      </c>
      <c r="Q360" s="77" t="e">
        <f t="shared" si="182"/>
        <v>#DIV/0!</v>
      </c>
    </row>
    <row r="361" spans="1:17" s="13" customFormat="1" ht="8.1" customHeight="1" x14ac:dyDescent="0.25">
      <c r="A361" s="78">
        <v>264</v>
      </c>
      <c r="B361" s="120" t="s">
        <v>805</v>
      </c>
      <c r="C361" s="6" t="s">
        <v>27</v>
      </c>
      <c r="D361" s="67">
        <f>92.69*2</f>
        <v>185.38</v>
      </c>
      <c r="E361" s="67">
        <f>816.99*2</f>
        <v>1633.98</v>
      </c>
      <c r="F361" s="67">
        <f>329.18*2</f>
        <v>658.36</v>
      </c>
      <c r="G361" s="69">
        <f>ROUND((E361)*11.7%,2)</f>
        <v>191.18</v>
      </c>
      <c r="H361" s="69">
        <f t="shared" si="150"/>
        <v>2668.9</v>
      </c>
      <c r="I361" s="69">
        <f>ROUND(E361*11.6%,2)</f>
        <v>189.54</v>
      </c>
      <c r="J361" s="69">
        <f t="shared" si="151"/>
        <v>2858.44</v>
      </c>
      <c r="K361" s="69">
        <f t="shared" si="186"/>
        <v>85.75</v>
      </c>
      <c r="L361" s="71">
        <f t="shared" si="152"/>
        <v>2944.19</v>
      </c>
      <c r="M361" s="71">
        <f t="shared" si="187"/>
        <v>588.84</v>
      </c>
      <c r="N361" s="71">
        <f t="shared" si="153"/>
        <v>3533.03</v>
      </c>
      <c r="O361" s="111">
        <f>57+41</f>
        <v>98</v>
      </c>
      <c r="P361" s="75">
        <f t="shared" si="166"/>
        <v>9.01</v>
      </c>
      <c r="Q361" s="77">
        <f>ROUND(441.63*2/O361,2)</f>
        <v>9.01</v>
      </c>
    </row>
    <row r="362" spans="1:17" s="13" customFormat="1" ht="8.1" customHeight="1" x14ac:dyDescent="0.25">
      <c r="A362" s="78"/>
      <c r="B362" s="120"/>
      <c r="C362" s="11" t="s">
        <v>329</v>
      </c>
      <c r="D362" s="68"/>
      <c r="E362" s="68"/>
      <c r="F362" s="68"/>
      <c r="G362" s="70">
        <f t="shared" si="181"/>
        <v>0</v>
      </c>
      <c r="H362" s="70">
        <f t="shared" si="150"/>
        <v>0</v>
      </c>
      <c r="I362" s="70">
        <f t="shared" si="188"/>
        <v>0</v>
      </c>
      <c r="J362" s="70">
        <f t="shared" si="151"/>
        <v>0</v>
      </c>
      <c r="K362" s="70">
        <f t="shared" si="186"/>
        <v>0</v>
      </c>
      <c r="L362" s="72">
        <f t="shared" si="152"/>
        <v>0</v>
      </c>
      <c r="M362" s="72">
        <f t="shared" si="187"/>
        <v>0</v>
      </c>
      <c r="N362" s="72">
        <f t="shared" si="153"/>
        <v>0</v>
      </c>
      <c r="O362" s="111"/>
      <c r="P362" s="76" t="e">
        <f t="shared" si="166"/>
        <v>#DIV/0!</v>
      </c>
      <c r="Q362" s="77" t="e">
        <f t="shared" si="182"/>
        <v>#DIV/0!</v>
      </c>
    </row>
    <row r="363" spans="1:17" s="13" customFormat="1" ht="15.95" customHeight="1" x14ac:dyDescent="0.25">
      <c r="A363" s="62">
        <v>265</v>
      </c>
      <c r="B363" s="12" t="s">
        <v>330</v>
      </c>
      <c r="C363" s="5" t="s">
        <v>331</v>
      </c>
      <c r="D363" s="3">
        <v>98.15</v>
      </c>
      <c r="E363" s="26">
        <v>838.3</v>
      </c>
      <c r="F363" s="3">
        <v>333.87</v>
      </c>
      <c r="G363" s="31">
        <f>ROUND((E363)*11.7%,2)</f>
        <v>98.08</v>
      </c>
      <c r="H363" s="31">
        <f t="shared" si="150"/>
        <v>1368.3999999999999</v>
      </c>
      <c r="I363" s="31">
        <f>ROUND(E363*11.6%,2)</f>
        <v>97.24</v>
      </c>
      <c r="J363" s="31">
        <f t="shared" si="151"/>
        <v>1465.6399999999999</v>
      </c>
      <c r="K363" s="31">
        <f t="shared" si="186"/>
        <v>43.97</v>
      </c>
      <c r="L363" s="28">
        <f t="shared" si="152"/>
        <v>1509.61</v>
      </c>
      <c r="M363" s="28">
        <f t="shared" si="187"/>
        <v>301.92</v>
      </c>
      <c r="N363" s="28">
        <f t="shared" si="153"/>
        <v>1811.53</v>
      </c>
      <c r="O363" s="29">
        <v>175</v>
      </c>
      <c r="P363" s="30">
        <f t="shared" si="166"/>
        <v>2.59</v>
      </c>
      <c r="Q363" s="37">
        <f>ROUND(452.88/O363,2)</f>
        <v>2.59</v>
      </c>
    </row>
    <row r="364" spans="1:17" s="13" customFormat="1" ht="15.95" customHeight="1" x14ac:dyDescent="0.25">
      <c r="A364" s="62">
        <v>266</v>
      </c>
      <c r="B364" s="12" t="s">
        <v>332</v>
      </c>
      <c r="C364" s="5" t="s">
        <v>333</v>
      </c>
      <c r="D364" s="9">
        <v>91.69</v>
      </c>
      <c r="E364" s="9">
        <v>833.42</v>
      </c>
      <c r="F364" s="10">
        <v>400</v>
      </c>
      <c r="G364" s="31">
        <f>ROUND((E364)*11.7%,2)</f>
        <v>97.51</v>
      </c>
      <c r="H364" s="31">
        <f t="shared" si="150"/>
        <v>1422.62</v>
      </c>
      <c r="I364" s="31">
        <f>ROUND(E364*11.6%,2)</f>
        <v>96.68</v>
      </c>
      <c r="J364" s="31">
        <f t="shared" si="151"/>
        <v>1519.3</v>
      </c>
      <c r="K364" s="31">
        <f t="shared" si="186"/>
        <v>45.58</v>
      </c>
      <c r="L364" s="28">
        <f t="shared" si="152"/>
        <v>1564.8799999999999</v>
      </c>
      <c r="M364" s="28">
        <f t="shared" si="187"/>
        <v>312.98</v>
      </c>
      <c r="N364" s="28">
        <f t="shared" si="153"/>
        <v>1877.86</v>
      </c>
      <c r="O364" s="29">
        <v>64</v>
      </c>
      <c r="P364" s="30">
        <f t="shared" si="166"/>
        <v>7.34</v>
      </c>
      <c r="Q364" s="37">
        <f>ROUND(469.47/O364,2)</f>
        <v>7.34</v>
      </c>
    </row>
    <row r="365" spans="1:17" s="13" customFormat="1" ht="15.95" customHeight="1" x14ac:dyDescent="0.25">
      <c r="A365" s="62">
        <v>267</v>
      </c>
      <c r="B365" s="12" t="s">
        <v>334</v>
      </c>
      <c r="C365" s="5" t="s">
        <v>335</v>
      </c>
      <c r="D365" s="9">
        <v>91.69</v>
      </c>
      <c r="E365" s="9">
        <v>833.42</v>
      </c>
      <c r="F365" s="10">
        <v>400</v>
      </c>
      <c r="G365" s="31">
        <f>ROUND((E365)*11.7%,2)</f>
        <v>97.51</v>
      </c>
      <c r="H365" s="31">
        <f t="shared" si="150"/>
        <v>1422.62</v>
      </c>
      <c r="I365" s="31">
        <f>ROUND(E365*11.6%,2)</f>
        <v>96.68</v>
      </c>
      <c r="J365" s="31">
        <f t="shared" si="151"/>
        <v>1519.3</v>
      </c>
      <c r="K365" s="31">
        <f t="shared" si="186"/>
        <v>45.58</v>
      </c>
      <c r="L365" s="28">
        <f t="shared" si="152"/>
        <v>1564.8799999999999</v>
      </c>
      <c r="M365" s="28">
        <f t="shared" si="187"/>
        <v>312.98</v>
      </c>
      <c r="N365" s="28">
        <f t="shared" si="153"/>
        <v>1877.86</v>
      </c>
      <c r="O365" s="29">
        <v>33</v>
      </c>
      <c r="P365" s="30">
        <f t="shared" si="166"/>
        <v>14.23</v>
      </c>
      <c r="Q365" s="40">
        <f>ROUND(469.47/O365,2)</f>
        <v>14.23</v>
      </c>
    </row>
    <row r="366" spans="1:17" s="13" customFormat="1" ht="15.95" customHeight="1" x14ac:dyDescent="0.25">
      <c r="A366" s="62">
        <v>268</v>
      </c>
      <c r="B366" s="12" t="s">
        <v>336</v>
      </c>
      <c r="C366" s="5" t="s">
        <v>331</v>
      </c>
      <c r="D366" s="3">
        <v>98.15</v>
      </c>
      <c r="E366" s="26">
        <v>838.3</v>
      </c>
      <c r="F366" s="3">
        <v>333.87</v>
      </c>
      <c r="G366" s="31">
        <f t="shared" ref="G366:G368" si="189">ROUND((E366)*11.7%,2)</f>
        <v>98.08</v>
      </c>
      <c r="H366" s="31">
        <f t="shared" si="150"/>
        <v>1368.3999999999999</v>
      </c>
      <c r="I366" s="31">
        <f t="shared" ref="I366:I368" si="190">ROUND(E366*11.6%,2)</f>
        <v>97.24</v>
      </c>
      <c r="J366" s="31">
        <f t="shared" si="151"/>
        <v>1465.6399999999999</v>
      </c>
      <c r="K366" s="31">
        <f t="shared" si="186"/>
        <v>43.97</v>
      </c>
      <c r="L366" s="28">
        <f t="shared" si="152"/>
        <v>1509.61</v>
      </c>
      <c r="M366" s="28">
        <f t="shared" si="187"/>
        <v>301.92</v>
      </c>
      <c r="N366" s="28">
        <f t="shared" si="153"/>
        <v>1811.53</v>
      </c>
      <c r="O366" s="29">
        <v>179</v>
      </c>
      <c r="P366" s="30">
        <f t="shared" si="166"/>
        <v>2.5299999999999998</v>
      </c>
      <c r="Q366" s="37">
        <f t="shared" ref="Q366:Q368" si="191">ROUND(452.88/O366,2)</f>
        <v>2.5299999999999998</v>
      </c>
    </row>
    <row r="367" spans="1:17" s="13" customFormat="1" ht="15.95" customHeight="1" x14ac:dyDescent="0.25">
      <c r="A367" s="62">
        <v>269</v>
      </c>
      <c r="B367" s="12" t="s">
        <v>337</v>
      </c>
      <c r="C367" s="5" t="s">
        <v>331</v>
      </c>
      <c r="D367" s="3">
        <v>98.15</v>
      </c>
      <c r="E367" s="26">
        <v>838.3</v>
      </c>
      <c r="F367" s="3">
        <v>333.87</v>
      </c>
      <c r="G367" s="31">
        <f t="shared" si="189"/>
        <v>98.08</v>
      </c>
      <c r="H367" s="31">
        <f t="shared" ref="H367:H430" si="192">D367+E367+F367+G367</f>
        <v>1368.3999999999999</v>
      </c>
      <c r="I367" s="31">
        <f t="shared" si="190"/>
        <v>97.24</v>
      </c>
      <c r="J367" s="31">
        <f t="shared" ref="J367:J430" si="193">H367+I367</f>
        <v>1465.6399999999999</v>
      </c>
      <c r="K367" s="31">
        <f t="shared" si="186"/>
        <v>43.97</v>
      </c>
      <c r="L367" s="28">
        <f t="shared" ref="L367:L430" si="194">J367+K367</f>
        <v>1509.61</v>
      </c>
      <c r="M367" s="28">
        <f t="shared" si="187"/>
        <v>301.92</v>
      </c>
      <c r="N367" s="28">
        <f t="shared" ref="N367:N430" si="195">L367+M367</f>
        <v>1811.53</v>
      </c>
      <c r="O367" s="29">
        <v>175</v>
      </c>
      <c r="P367" s="30">
        <f t="shared" si="166"/>
        <v>2.59</v>
      </c>
      <c r="Q367" s="37">
        <f t="shared" si="191"/>
        <v>2.59</v>
      </c>
    </row>
    <row r="368" spans="1:17" s="13" customFormat="1" ht="15.95" customHeight="1" x14ac:dyDescent="0.25">
      <c r="A368" s="62">
        <v>270</v>
      </c>
      <c r="B368" s="12" t="s">
        <v>338</v>
      </c>
      <c r="C368" s="5" t="s">
        <v>331</v>
      </c>
      <c r="D368" s="3">
        <v>98.15</v>
      </c>
      <c r="E368" s="26">
        <v>838.3</v>
      </c>
      <c r="F368" s="3">
        <v>333.87</v>
      </c>
      <c r="G368" s="31">
        <f t="shared" si="189"/>
        <v>98.08</v>
      </c>
      <c r="H368" s="31">
        <f t="shared" si="192"/>
        <v>1368.3999999999999</v>
      </c>
      <c r="I368" s="31">
        <f t="shared" si="190"/>
        <v>97.24</v>
      </c>
      <c r="J368" s="31">
        <f t="shared" si="193"/>
        <v>1465.6399999999999</v>
      </c>
      <c r="K368" s="31">
        <f t="shared" si="186"/>
        <v>43.97</v>
      </c>
      <c r="L368" s="28">
        <f t="shared" si="194"/>
        <v>1509.61</v>
      </c>
      <c r="M368" s="28">
        <f t="shared" si="187"/>
        <v>301.92</v>
      </c>
      <c r="N368" s="28">
        <f t="shared" si="195"/>
        <v>1811.53</v>
      </c>
      <c r="O368" s="29">
        <v>172</v>
      </c>
      <c r="P368" s="30">
        <f t="shared" si="166"/>
        <v>2.63</v>
      </c>
      <c r="Q368" s="37">
        <f t="shared" si="191"/>
        <v>2.63</v>
      </c>
    </row>
    <row r="369" spans="1:17" s="13" customFormat="1" ht="15.95" customHeight="1" x14ac:dyDescent="0.25">
      <c r="A369" s="62">
        <v>271</v>
      </c>
      <c r="B369" s="12" t="s">
        <v>339</v>
      </c>
      <c r="C369" s="5" t="s">
        <v>340</v>
      </c>
      <c r="D369" s="9">
        <v>92.69</v>
      </c>
      <c r="E369" s="10">
        <v>838.3</v>
      </c>
      <c r="F369" s="9">
        <v>333.87</v>
      </c>
      <c r="G369" s="31">
        <f>ROUND((E369)*11.7%,2)</f>
        <v>98.08</v>
      </c>
      <c r="H369" s="31">
        <f t="shared" si="192"/>
        <v>1362.94</v>
      </c>
      <c r="I369" s="31">
        <f>ROUND(E369*11.6%,2)</f>
        <v>97.24</v>
      </c>
      <c r="J369" s="31">
        <f t="shared" si="193"/>
        <v>1460.18</v>
      </c>
      <c r="K369" s="31">
        <f t="shared" si="186"/>
        <v>43.81</v>
      </c>
      <c r="L369" s="28">
        <f t="shared" si="194"/>
        <v>1503.99</v>
      </c>
      <c r="M369" s="28">
        <f t="shared" si="187"/>
        <v>300.8</v>
      </c>
      <c r="N369" s="28">
        <f t="shared" si="195"/>
        <v>1804.79</v>
      </c>
      <c r="O369" s="29">
        <v>91</v>
      </c>
      <c r="P369" s="30">
        <f t="shared" si="166"/>
        <v>4.96</v>
      </c>
      <c r="Q369" s="37">
        <f>ROUND(451.2/O369,2)</f>
        <v>4.96</v>
      </c>
    </row>
    <row r="370" spans="1:17" s="13" customFormat="1" ht="3.95" customHeight="1" x14ac:dyDescent="0.25">
      <c r="A370" s="78">
        <v>272</v>
      </c>
      <c r="B370" s="89" t="s">
        <v>806</v>
      </c>
      <c r="C370" s="6" t="s">
        <v>341</v>
      </c>
      <c r="D370" s="67">
        <f>92.69*4</f>
        <v>370.76</v>
      </c>
      <c r="E370" s="67">
        <f>816.99*4</f>
        <v>3267.96</v>
      </c>
      <c r="F370" s="67">
        <f>329.18*4</f>
        <v>1316.72</v>
      </c>
      <c r="G370" s="69">
        <f>ROUND((E370)*11.7%,2)</f>
        <v>382.35</v>
      </c>
      <c r="H370" s="69">
        <f t="shared" si="192"/>
        <v>5337.7900000000009</v>
      </c>
      <c r="I370" s="69">
        <f>ROUND(E370*11.6%,2)</f>
        <v>379.08</v>
      </c>
      <c r="J370" s="69">
        <f t="shared" si="193"/>
        <v>5716.8700000000008</v>
      </c>
      <c r="K370" s="69">
        <f t="shared" si="186"/>
        <v>171.51</v>
      </c>
      <c r="L370" s="71">
        <f t="shared" si="194"/>
        <v>5888.380000000001</v>
      </c>
      <c r="M370" s="71">
        <f t="shared" si="187"/>
        <v>1177.68</v>
      </c>
      <c r="N370" s="71">
        <f t="shared" si="195"/>
        <v>7066.0600000000013</v>
      </c>
      <c r="O370" s="73">
        <f>15+15+15+15</f>
        <v>60</v>
      </c>
      <c r="P370" s="75">
        <f t="shared" si="166"/>
        <v>29.44</v>
      </c>
      <c r="Q370" s="77">
        <f>ROUND(441.63*4/O370,2)</f>
        <v>29.44</v>
      </c>
    </row>
    <row r="371" spans="1:17" s="13" customFormat="1" ht="3.95" customHeight="1" x14ac:dyDescent="0.25">
      <c r="A371" s="78"/>
      <c r="B371" s="92"/>
      <c r="C371" s="7" t="s">
        <v>341</v>
      </c>
      <c r="D371" s="91"/>
      <c r="E371" s="91"/>
      <c r="F371" s="91"/>
      <c r="G371" s="84">
        <f t="shared" ref="G371:G416" si="196">ROUND((D371+E371+F371)*11.7%,2)</f>
        <v>0</v>
      </c>
      <c r="H371" s="84">
        <f t="shared" si="192"/>
        <v>0</v>
      </c>
      <c r="I371" s="84">
        <f t="shared" si="188"/>
        <v>0</v>
      </c>
      <c r="J371" s="84">
        <f t="shared" si="193"/>
        <v>0</v>
      </c>
      <c r="K371" s="84">
        <f t="shared" si="186"/>
        <v>0</v>
      </c>
      <c r="L371" s="85">
        <f t="shared" si="194"/>
        <v>0</v>
      </c>
      <c r="M371" s="85">
        <f t="shared" si="187"/>
        <v>0</v>
      </c>
      <c r="N371" s="85">
        <f t="shared" si="195"/>
        <v>0</v>
      </c>
      <c r="O371" s="79"/>
      <c r="P371" s="80" t="e">
        <f t="shared" si="166"/>
        <v>#DIV/0!</v>
      </c>
      <c r="Q371" s="77" t="e">
        <f t="shared" si="182"/>
        <v>#DIV/0!</v>
      </c>
    </row>
    <row r="372" spans="1:17" s="13" customFormat="1" ht="3.95" customHeight="1" x14ac:dyDescent="0.25">
      <c r="A372" s="78"/>
      <c r="B372" s="92"/>
      <c r="C372" s="7" t="s">
        <v>341</v>
      </c>
      <c r="D372" s="91"/>
      <c r="E372" s="91"/>
      <c r="F372" s="91"/>
      <c r="G372" s="84">
        <f t="shared" si="196"/>
        <v>0</v>
      </c>
      <c r="H372" s="84">
        <f t="shared" si="192"/>
        <v>0</v>
      </c>
      <c r="I372" s="84">
        <f t="shared" si="188"/>
        <v>0</v>
      </c>
      <c r="J372" s="84">
        <f t="shared" si="193"/>
        <v>0</v>
      </c>
      <c r="K372" s="84">
        <f t="shared" si="186"/>
        <v>0</v>
      </c>
      <c r="L372" s="85">
        <f t="shared" si="194"/>
        <v>0</v>
      </c>
      <c r="M372" s="85">
        <f t="shared" si="187"/>
        <v>0</v>
      </c>
      <c r="N372" s="85">
        <f t="shared" si="195"/>
        <v>0</v>
      </c>
      <c r="O372" s="79"/>
      <c r="P372" s="80" t="e">
        <f t="shared" si="166"/>
        <v>#DIV/0!</v>
      </c>
      <c r="Q372" s="77" t="e">
        <f t="shared" si="182"/>
        <v>#DIV/0!</v>
      </c>
    </row>
    <row r="373" spans="1:17" s="13" customFormat="1" ht="3.95" customHeight="1" x14ac:dyDescent="0.25">
      <c r="A373" s="78"/>
      <c r="B373" s="90"/>
      <c r="C373" s="11" t="s">
        <v>341</v>
      </c>
      <c r="D373" s="68"/>
      <c r="E373" s="68"/>
      <c r="F373" s="68"/>
      <c r="G373" s="70">
        <f t="shared" si="196"/>
        <v>0</v>
      </c>
      <c r="H373" s="70">
        <f t="shared" si="192"/>
        <v>0</v>
      </c>
      <c r="I373" s="70">
        <f t="shared" si="188"/>
        <v>0</v>
      </c>
      <c r="J373" s="70">
        <f t="shared" si="193"/>
        <v>0</v>
      </c>
      <c r="K373" s="70">
        <f t="shared" si="186"/>
        <v>0</v>
      </c>
      <c r="L373" s="72">
        <f t="shared" si="194"/>
        <v>0</v>
      </c>
      <c r="M373" s="72">
        <f t="shared" si="187"/>
        <v>0</v>
      </c>
      <c r="N373" s="72">
        <f t="shared" si="195"/>
        <v>0</v>
      </c>
      <c r="O373" s="74"/>
      <c r="P373" s="76" t="e">
        <f t="shared" si="166"/>
        <v>#DIV/0!</v>
      </c>
      <c r="Q373" s="77" t="e">
        <f t="shared" si="182"/>
        <v>#DIV/0!</v>
      </c>
    </row>
    <row r="374" spans="1:17" s="13" customFormat="1" ht="15.95" customHeight="1" x14ac:dyDescent="0.25">
      <c r="A374" s="62">
        <v>273</v>
      </c>
      <c r="B374" s="12" t="s">
        <v>342</v>
      </c>
      <c r="C374" s="5" t="s">
        <v>327</v>
      </c>
      <c r="D374" s="25">
        <v>92.69</v>
      </c>
      <c r="E374" s="25">
        <v>816.99</v>
      </c>
      <c r="F374" s="25">
        <v>329.18</v>
      </c>
      <c r="G374" s="31">
        <f>ROUND((E374)*11.7%,2)</f>
        <v>95.59</v>
      </c>
      <c r="H374" s="31">
        <f t="shared" si="192"/>
        <v>1334.45</v>
      </c>
      <c r="I374" s="31">
        <f>ROUND(E374*11.6%,2)</f>
        <v>94.77</v>
      </c>
      <c r="J374" s="31">
        <f t="shared" si="193"/>
        <v>1429.22</v>
      </c>
      <c r="K374" s="31">
        <f t="shared" si="186"/>
        <v>42.88</v>
      </c>
      <c r="L374" s="28">
        <f t="shared" si="194"/>
        <v>1472.1000000000001</v>
      </c>
      <c r="M374" s="28">
        <f t="shared" si="187"/>
        <v>294.42</v>
      </c>
      <c r="N374" s="28">
        <f t="shared" si="195"/>
        <v>1766.5200000000002</v>
      </c>
      <c r="O374" s="29">
        <v>69</v>
      </c>
      <c r="P374" s="30">
        <f t="shared" si="166"/>
        <v>6.4</v>
      </c>
      <c r="Q374" s="34">
        <f>ROUND(441.63/O374,2)</f>
        <v>6.4</v>
      </c>
    </row>
    <row r="375" spans="1:17" s="13" customFormat="1" ht="15.95" customHeight="1" x14ac:dyDescent="0.25">
      <c r="A375" s="62">
        <v>274</v>
      </c>
      <c r="B375" s="12" t="s">
        <v>343</v>
      </c>
      <c r="C375" s="5" t="s">
        <v>327</v>
      </c>
      <c r="D375" s="25">
        <v>92.69</v>
      </c>
      <c r="E375" s="25">
        <v>816.99</v>
      </c>
      <c r="F375" s="25">
        <v>329.18</v>
      </c>
      <c r="G375" s="31">
        <f t="shared" ref="G375:G376" si="197">ROUND((E375)*11.7%,2)</f>
        <v>95.59</v>
      </c>
      <c r="H375" s="31">
        <f t="shared" si="192"/>
        <v>1334.45</v>
      </c>
      <c r="I375" s="31">
        <f t="shared" ref="I375:I376" si="198">ROUND(E375*11.6%,2)</f>
        <v>94.77</v>
      </c>
      <c r="J375" s="31">
        <f t="shared" si="193"/>
        <v>1429.22</v>
      </c>
      <c r="K375" s="31">
        <f t="shared" si="186"/>
        <v>42.88</v>
      </c>
      <c r="L375" s="28">
        <f t="shared" si="194"/>
        <v>1472.1000000000001</v>
      </c>
      <c r="M375" s="28">
        <f t="shared" si="187"/>
        <v>294.42</v>
      </c>
      <c r="N375" s="28">
        <f t="shared" si="195"/>
        <v>1766.5200000000002</v>
      </c>
      <c r="O375" s="29">
        <v>69</v>
      </c>
      <c r="P375" s="30">
        <f t="shared" si="166"/>
        <v>6.4</v>
      </c>
      <c r="Q375" s="34">
        <f t="shared" ref="Q375:Q376" si="199">ROUND(441.63/O375,2)</f>
        <v>6.4</v>
      </c>
    </row>
    <row r="376" spans="1:17" s="13" customFormat="1" ht="15.95" customHeight="1" x14ac:dyDescent="0.25">
      <c r="A376" s="62">
        <v>275</v>
      </c>
      <c r="B376" s="12" t="s">
        <v>344</v>
      </c>
      <c r="C376" s="5" t="s">
        <v>327</v>
      </c>
      <c r="D376" s="25">
        <v>92.69</v>
      </c>
      <c r="E376" s="25">
        <v>816.99</v>
      </c>
      <c r="F376" s="25">
        <v>329.18</v>
      </c>
      <c r="G376" s="31">
        <f t="shared" si="197"/>
        <v>95.59</v>
      </c>
      <c r="H376" s="31">
        <f t="shared" si="192"/>
        <v>1334.45</v>
      </c>
      <c r="I376" s="31">
        <f t="shared" si="198"/>
        <v>94.77</v>
      </c>
      <c r="J376" s="31">
        <f t="shared" si="193"/>
        <v>1429.22</v>
      </c>
      <c r="K376" s="31">
        <f t="shared" si="186"/>
        <v>42.88</v>
      </c>
      <c r="L376" s="28">
        <f t="shared" si="194"/>
        <v>1472.1000000000001</v>
      </c>
      <c r="M376" s="28">
        <f t="shared" si="187"/>
        <v>294.42</v>
      </c>
      <c r="N376" s="28">
        <f t="shared" si="195"/>
        <v>1766.5200000000002</v>
      </c>
      <c r="O376" s="29">
        <v>70</v>
      </c>
      <c r="P376" s="30">
        <f t="shared" si="166"/>
        <v>6.31</v>
      </c>
      <c r="Q376" s="34">
        <f t="shared" si="199"/>
        <v>6.31</v>
      </c>
    </row>
    <row r="377" spans="1:17" s="13" customFormat="1" ht="15.95" customHeight="1" x14ac:dyDescent="0.25">
      <c r="A377" s="62">
        <v>276</v>
      </c>
      <c r="B377" s="12" t="s">
        <v>345</v>
      </c>
      <c r="C377" s="42" t="s">
        <v>346</v>
      </c>
      <c r="D377" s="26">
        <v>91.69</v>
      </c>
      <c r="E377" s="26">
        <v>833.42</v>
      </c>
      <c r="F377" s="26">
        <v>400</v>
      </c>
      <c r="G377" s="31">
        <f t="shared" ref="G377:G382" si="200">ROUND((E377)*11.7%,2)</f>
        <v>97.51</v>
      </c>
      <c r="H377" s="31">
        <f t="shared" si="192"/>
        <v>1422.62</v>
      </c>
      <c r="I377" s="31">
        <f t="shared" ref="I377:I382" si="201">ROUND(E377*11.6%,2)</f>
        <v>96.68</v>
      </c>
      <c r="J377" s="31">
        <f t="shared" si="193"/>
        <v>1519.3</v>
      </c>
      <c r="K377" s="31">
        <f t="shared" si="186"/>
        <v>45.58</v>
      </c>
      <c r="L377" s="28">
        <f t="shared" si="194"/>
        <v>1564.8799999999999</v>
      </c>
      <c r="M377" s="28">
        <f t="shared" si="187"/>
        <v>312.98</v>
      </c>
      <c r="N377" s="28">
        <f t="shared" si="195"/>
        <v>1877.86</v>
      </c>
      <c r="O377" s="29">
        <v>36</v>
      </c>
      <c r="P377" s="30">
        <f t="shared" si="166"/>
        <v>13.04</v>
      </c>
      <c r="Q377" s="34">
        <f>ROUND(469.47/O377,2)</f>
        <v>13.04</v>
      </c>
    </row>
    <row r="378" spans="1:17" s="13" customFormat="1" ht="15.95" customHeight="1" x14ac:dyDescent="0.25">
      <c r="A378" s="62">
        <v>277</v>
      </c>
      <c r="B378" s="12" t="s">
        <v>347</v>
      </c>
      <c r="C378" s="5" t="s">
        <v>348</v>
      </c>
      <c r="D378" s="9">
        <v>92.69</v>
      </c>
      <c r="E378" s="10">
        <v>838.3</v>
      </c>
      <c r="F378" s="9">
        <v>333.87</v>
      </c>
      <c r="G378" s="31">
        <f t="shared" si="200"/>
        <v>98.08</v>
      </c>
      <c r="H378" s="31">
        <f t="shared" si="192"/>
        <v>1362.94</v>
      </c>
      <c r="I378" s="31">
        <f t="shared" si="201"/>
        <v>97.24</v>
      </c>
      <c r="J378" s="31">
        <f t="shared" si="193"/>
        <v>1460.18</v>
      </c>
      <c r="K378" s="31">
        <f t="shared" si="186"/>
        <v>43.81</v>
      </c>
      <c r="L378" s="28">
        <f t="shared" si="194"/>
        <v>1503.99</v>
      </c>
      <c r="M378" s="28">
        <f t="shared" si="187"/>
        <v>300.8</v>
      </c>
      <c r="N378" s="28">
        <f t="shared" si="195"/>
        <v>1804.79</v>
      </c>
      <c r="O378" s="29">
        <v>99</v>
      </c>
      <c r="P378" s="30">
        <f t="shared" si="166"/>
        <v>4.5599999999999996</v>
      </c>
      <c r="Q378" s="37">
        <f>ROUND(451.2/O378,2)</f>
        <v>4.5599999999999996</v>
      </c>
    </row>
    <row r="379" spans="1:17" s="13" customFormat="1" ht="15.95" customHeight="1" x14ac:dyDescent="0.25">
      <c r="A379" s="62">
        <v>278</v>
      </c>
      <c r="B379" s="12" t="s">
        <v>349</v>
      </c>
      <c r="C379" s="5" t="s">
        <v>340</v>
      </c>
      <c r="D379" s="9">
        <v>92.69</v>
      </c>
      <c r="E379" s="10">
        <v>838.3</v>
      </c>
      <c r="F379" s="9">
        <v>333.87</v>
      </c>
      <c r="G379" s="31">
        <f t="shared" si="200"/>
        <v>98.08</v>
      </c>
      <c r="H379" s="31">
        <f t="shared" si="192"/>
        <v>1362.94</v>
      </c>
      <c r="I379" s="31">
        <f t="shared" si="201"/>
        <v>97.24</v>
      </c>
      <c r="J379" s="31">
        <f t="shared" si="193"/>
        <v>1460.18</v>
      </c>
      <c r="K379" s="31">
        <f t="shared" si="186"/>
        <v>43.81</v>
      </c>
      <c r="L379" s="28">
        <f t="shared" si="194"/>
        <v>1503.99</v>
      </c>
      <c r="M379" s="28">
        <f t="shared" si="187"/>
        <v>300.8</v>
      </c>
      <c r="N379" s="28">
        <f t="shared" si="195"/>
        <v>1804.79</v>
      </c>
      <c r="O379" s="29">
        <v>99</v>
      </c>
      <c r="P379" s="30">
        <f t="shared" si="166"/>
        <v>4.5599999999999996</v>
      </c>
      <c r="Q379" s="37">
        <f>ROUND(451.2/O379,2)</f>
        <v>4.5599999999999996</v>
      </c>
    </row>
    <row r="380" spans="1:17" s="13" customFormat="1" ht="15.95" customHeight="1" x14ac:dyDescent="0.25">
      <c r="A380" s="62">
        <v>279</v>
      </c>
      <c r="B380" s="12" t="s">
        <v>350</v>
      </c>
      <c r="C380" s="5" t="s">
        <v>327</v>
      </c>
      <c r="D380" s="25">
        <v>92.69</v>
      </c>
      <c r="E380" s="25">
        <v>816.99</v>
      </c>
      <c r="F380" s="25">
        <v>329.18</v>
      </c>
      <c r="G380" s="31">
        <f t="shared" si="200"/>
        <v>95.59</v>
      </c>
      <c r="H380" s="31">
        <f t="shared" si="192"/>
        <v>1334.45</v>
      </c>
      <c r="I380" s="31">
        <f t="shared" si="201"/>
        <v>94.77</v>
      </c>
      <c r="J380" s="31">
        <f t="shared" si="193"/>
        <v>1429.22</v>
      </c>
      <c r="K380" s="31">
        <f t="shared" si="186"/>
        <v>42.88</v>
      </c>
      <c r="L380" s="28">
        <f t="shared" si="194"/>
        <v>1472.1000000000001</v>
      </c>
      <c r="M380" s="28">
        <f t="shared" si="187"/>
        <v>294.42</v>
      </c>
      <c r="N380" s="28">
        <f t="shared" si="195"/>
        <v>1766.5200000000002</v>
      </c>
      <c r="O380" s="29">
        <v>99</v>
      </c>
      <c r="P380" s="30">
        <f t="shared" si="166"/>
        <v>4.46</v>
      </c>
      <c r="Q380" s="34">
        <f>ROUND(441.63/O380,2)</f>
        <v>4.46</v>
      </c>
    </row>
    <row r="381" spans="1:17" s="13" customFormat="1" ht="15.95" customHeight="1" x14ac:dyDescent="0.25">
      <c r="A381" s="62">
        <v>280</v>
      </c>
      <c r="B381" s="12" t="s">
        <v>351</v>
      </c>
      <c r="C381" s="5" t="s">
        <v>323</v>
      </c>
      <c r="D381" s="25">
        <v>92.69</v>
      </c>
      <c r="E381" s="25">
        <v>816.99</v>
      </c>
      <c r="F381" s="25">
        <v>329.18</v>
      </c>
      <c r="G381" s="31">
        <f t="shared" si="200"/>
        <v>95.59</v>
      </c>
      <c r="H381" s="31">
        <f t="shared" si="192"/>
        <v>1334.45</v>
      </c>
      <c r="I381" s="31">
        <f t="shared" si="201"/>
        <v>94.77</v>
      </c>
      <c r="J381" s="31">
        <f t="shared" si="193"/>
        <v>1429.22</v>
      </c>
      <c r="K381" s="31">
        <f t="shared" si="186"/>
        <v>42.88</v>
      </c>
      <c r="L381" s="28">
        <f t="shared" si="194"/>
        <v>1472.1000000000001</v>
      </c>
      <c r="M381" s="28">
        <f t="shared" si="187"/>
        <v>294.42</v>
      </c>
      <c r="N381" s="28">
        <f t="shared" si="195"/>
        <v>1766.5200000000002</v>
      </c>
      <c r="O381" s="29">
        <v>7</v>
      </c>
      <c r="P381" s="30">
        <f t="shared" si="166"/>
        <v>63.09</v>
      </c>
      <c r="Q381" s="34">
        <f>ROUND(441.63/O381,2)</f>
        <v>63.09</v>
      </c>
    </row>
    <row r="382" spans="1:17" s="13" customFormat="1" ht="15.95" customHeight="1" x14ac:dyDescent="0.25">
      <c r="A382" s="62">
        <v>281</v>
      </c>
      <c r="B382" s="12" t="s">
        <v>352</v>
      </c>
      <c r="C382" s="5" t="s">
        <v>353</v>
      </c>
      <c r="D382" s="26">
        <f>27.1</f>
        <v>27.1</v>
      </c>
      <c r="E382" s="26">
        <f>698.53</f>
        <v>698.53</v>
      </c>
      <c r="F382" s="26">
        <f>1395.09</f>
        <v>1395.09</v>
      </c>
      <c r="G382" s="31">
        <f t="shared" si="200"/>
        <v>81.73</v>
      </c>
      <c r="H382" s="31">
        <f t="shared" si="192"/>
        <v>2202.4499999999998</v>
      </c>
      <c r="I382" s="31">
        <f t="shared" si="201"/>
        <v>81.03</v>
      </c>
      <c r="J382" s="31">
        <f t="shared" si="193"/>
        <v>2283.48</v>
      </c>
      <c r="K382" s="31">
        <f t="shared" si="186"/>
        <v>68.5</v>
      </c>
      <c r="L382" s="28">
        <f t="shared" si="194"/>
        <v>2351.98</v>
      </c>
      <c r="M382" s="28">
        <f t="shared" si="187"/>
        <v>470.4</v>
      </c>
      <c r="N382" s="28">
        <f t="shared" si="195"/>
        <v>2822.38</v>
      </c>
      <c r="O382" s="29">
        <v>249</v>
      </c>
      <c r="P382" s="30">
        <f t="shared" si="166"/>
        <v>2.83</v>
      </c>
      <c r="Q382" s="34">
        <f>ROUND(705.6/O382,2)</f>
        <v>2.83</v>
      </c>
    </row>
    <row r="383" spans="1:17" s="13" customFormat="1" ht="15.95" customHeight="1" x14ac:dyDescent="0.25">
      <c r="A383" s="62">
        <v>282</v>
      </c>
      <c r="B383" s="12" t="s">
        <v>354</v>
      </c>
      <c r="C383" s="5" t="s">
        <v>327</v>
      </c>
      <c r="D383" s="25">
        <v>92.69</v>
      </c>
      <c r="E383" s="25">
        <v>816.99</v>
      </c>
      <c r="F383" s="25">
        <v>329.18</v>
      </c>
      <c r="G383" s="31">
        <f t="shared" ref="G383:G385" si="202">ROUND((E383)*11.7%,2)</f>
        <v>95.59</v>
      </c>
      <c r="H383" s="31">
        <f t="shared" si="192"/>
        <v>1334.45</v>
      </c>
      <c r="I383" s="31">
        <f t="shared" ref="I383:I385" si="203">ROUND(E383*11.6%,2)</f>
        <v>94.77</v>
      </c>
      <c r="J383" s="31">
        <f t="shared" si="193"/>
        <v>1429.22</v>
      </c>
      <c r="K383" s="31">
        <f t="shared" si="186"/>
        <v>42.88</v>
      </c>
      <c r="L383" s="28">
        <f t="shared" si="194"/>
        <v>1472.1000000000001</v>
      </c>
      <c r="M383" s="28">
        <f t="shared" si="187"/>
        <v>294.42</v>
      </c>
      <c r="N383" s="28">
        <f t="shared" si="195"/>
        <v>1766.5200000000002</v>
      </c>
      <c r="O383" s="29">
        <v>80</v>
      </c>
      <c r="P383" s="30">
        <f t="shared" si="166"/>
        <v>5.52</v>
      </c>
      <c r="Q383" s="34">
        <f t="shared" ref="Q383:Q385" si="204">ROUND(441.63/O383,2)</f>
        <v>5.52</v>
      </c>
    </row>
    <row r="384" spans="1:17" s="13" customFormat="1" ht="15.95" customHeight="1" x14ac:dyDescent="0.25">
      <c r="A384" s="62">
        <v>283</v>
      </c>
      <c r="B384" s="12" t="s">
        <v>355</v>
      </c>
      <c r="C384" s="5" t="s">
        <v>329</v>
      </c>
      <c r="D384" s="25">
        <v>92.69</v>
      </c>
      <c r="E384" s="25">
        <v>816.99</v>
      </c>
      <c r="F384" s="25">
        <v>329.18</v>
      </c>
      <c r="G384" s="31">
        <f t="shared" si="202"/>
        <v>95.59</v>
      </c>
      <c r="H384" s="31">
        <f t="shared" si="192"/>
        <v>1334.45</v>
      </c>
      <c r="I384" s="31">
        <f t="shared" si="203"/>
        <v>94.77</v>
      </c>
      <c r="J384" s="31">
        <f t="shared" si="193"/>
        <v>1429.22</v>
      </c>
      <c r="K384" s="31">
        <f t="shared" si="186"/>
        <v>42.88</v>
      </c>
      <c r="L384" s="28">
        <f t="shared" si="194"/>
        <v>1472.1000000000001</v>
      </c>
      <c r="M384" s="28">
        <f t="shared" si="187"/>
        <v>294.42</v>
      </c>
      <c r="N384" s="28">
        <f t="shared" si="195"/>
        <v>1766.5200000000002</v>
      </c>
      <c r="O384" s="29">
        <v>13</v>
      </c>
      <c r="P384" s="30">
        <f t="shared" si="166"/>
        <v>33.97</v>
      </c>
      <c r="Q384" s="34">
        <f t="shared" si="204"/>
        <v>33.97</v>
      </c>
    </row>
    <row r="385" spans="1:17" s="13" customFormat="1" ht="15.95" customHeight="1" x14ac:dyDescent="0.25">
      <c r="A385" s="62">
        <v>284</v>
      </c>
      <c r="B385" s="12" t="s">
        <v>356</v>
      </c>
      <c r="C385" s="5" t="s">
        <v>357</v>
      </c>
      <c r="D385" s="25">
        <v>92.69</v>
      </c>
      <c r="E385" s="25">
        <v>816.99</v>
      </c>
      <c r="F385" s="25">
        <v>329.18</v>
      </c>
      <c r="G385" s="31">
        <f t="shared" si="202"/>
        <v>95.59</v>
      </c>
      <c r="H385" s="31">
        <f t="shared" si="192"/>
        <v>1334.45</v>
      </c>
      <c r="I385" s="31">
        <f t="shared" si="203"/>
        <v>94.77</v>
      </c>
      <c r="J385" s="31">
        <f t="shared" si="193"/>
        <v>1429.22</v>
      </c>
      <c r="K385" s="31">
        <f t="shared" si="186"/>
        <v>42.88</v>
      </c>
      <c r="L385" s="28">
        <f t="shared" si="194"/>
        <v>1472.1000000000001</v>
      </c>
      <c r="M385" s="28">
        <f t="shared" si="187"/>
        <v>294.42</v>
      </c>
      <c r="N385" s="28">
        <f t="shared" si="195"/>
        <v>1766.5200000000002</v>
      </c>
      <c r="O385" s="29">
        <v>71</v>
      </c>
      <c r="P385" s="30">
        <f t="shared" si="166"/>
        <v>6.22</v>
      </c>
      <c r="Q385" s="34">
        <f t="shared" si="204"/>
        <v>6.22</v>
      </c>
    </row>
    <row r="386" spans="1:17" s="13" customFormat="1" ht="8.1" customHeight="1" x14ac:dyDescent="0.25">
      <c r="A386" s="78">
        <v>285</v>
      </c>
      <c r="B386" s="89" t="s">
        <v>807</v>
      </c>
      <c r="C386" s="6" t="s">
        <v>320</v>
      </c>
      <c r="D386" s="67">
        <f>92.69*2</f>
        <v>185.38</v>
      </c>
      <c r="E386" s="67">
        <f>816.99*2</f>
        <v>1633.98</v>
      </c>
      <c r="F386" s="67">
        <f>329.18*2</f>
        <v>658.36</v>
      </c>
      <c r="G386" s="69">
        <f>ROUND((E386)*11.7%,2)</f>
        <v>191.18</v>
      </c>
      <c r="H386" s="69">
        <f t="shared" si="192"/>
        <v>2668.9</v>
      </c>
      <c r="I386" s="69">
        <f>ROUND(E386*11.6%,2)</f>
        <v>189.54</v>
      </c>
      <c r="J386" s="69">
        <f>H386+I386</f>
        <v>2858.44</v>
      </c>
      <c r="K386" s="69">
        <f t="shared" si="186"/>
        <v>85.75</v>
      </c>
      <c r="L386" s="71">
        <f t="shared" si="194"/>
        <v>2944.19</v>
      </c>
      <c r="M386" s="71">
        <f t="shared" si="187"/>
        <v>588.84</v>
      </c>
      <c r="N386" s="71">
        <f t="shared" si="195"/>
        <v>3533.03</v>
      </c>
      <c r="O386" s="73">
        <f>30+30</f>
        <v>60</v>
      </c>
      <c r="P386" s="75">
        <f t="shared" si="166"/>
        <v>14.72</v>
      </c>
      <c r="Q386" s="77">
        <f>ROUND(441.63*2/O386,2)</f>
        <v>14.72</v>
      </c>
    </row>
    <row r="387" spans="1:17" s="13" customFormat="1" ht="8.1" customHeight="1" x14ac:dyDescent="0.25">
      <c r="A387" s="78"/>
      <c r="B387" s="90"/>
      <c r="C387" s="41" t="s">
        <v>358</v>
      </c>
      <c r="D387" s="68"/>
      <c r="E387" s="68"/>
      <c r="F387" s="68"/>
      <c r="G387" s="70">
        <f t="shared" si="196"/>
        <v>0</v>
      </c>
      <c r="H387" s="70">
        <f t="shared" si="192"/>
        <v>0</v>
      </c>
      <c r="I387" s="70">
        <f t="shared" si="188"/>
        <v>0</v>
      </c>
      <c r="J387" s="70">
        <f t="shared" si="193"/>
        <v>0</v>
      </c>
      <c r="K387" s="70">
        <f t="shared" si="186"/>
        <v>0</v>
      </c>
      <c r="L387" s="72">
        <f t="shared" si="194"/>
        <v>0</v>
      </c>
      <c r="M387" s="72">
        <f t="shared" si="187"/>
        <v>0</v>
      </c>
      <c r="N387" s="72">
        <f t="shared" si="195"/>
        <v>0</v>
      </c>
      <c r="O387" s="74"/>
      <c r="P387" s="76" t="e">
        <f t="shared" si="166"/>
        <v>#DIV/0!</v>
      </c>
      <c r="Q387" s="77" t="e">
        <f t="shared" si="182"/>
        <v>#DIV/0!</v>
      </c>
    </row>
    <row r="388" spans="1:17" s="13" customFormat="1" ht="15.95" customHeight="1" x14ac:dyDescent="0.25">
      <c r="A388" s="62">
        <v>286</v>
      </c>
      <c r="B388" s="12" t="s">
        <v>359</v>
      </c>
      <c r="C388" s="5" t="s">
        <v>357</v>
      </c>
      <c r="D388" s="25">
        <v>92.69</v>
      </c>
      <c r="E388" s="25">
        <v>816.99</v>
      </c>
      <c r="F388" s="25">
        <v>329.18</v>
      </c>
      <c r="G388" s="31">
        <f t="shared" ref="G388:G389" si="205">ROUND((E388)*11.7%,2)</f>
        <v>95.59</v>
      </c>
      <c r="H388" s="31">
        <f t="shared" si="192"/>
        <v>1334.45</v>
      </c>
      <c r="I388" s="31">
        <f t="shared" ref="I388:I389" si="206">ROUND(E388*11.6%,2)</f>
        <v>94.77</v>
      </c>
      <c r="J388" s="31">
        <f t="shared" si="193"/>
        <v>1429.22</v>
      </c>
      <c r="K388" s="31">
        <f t="shared" si="186"/>
        <v>42.88</v>
      </c>
      <c r="L388" s="28">
        <f t="shared" si="194"/>
        <v>1472.1000000000001</v>
      </c>
      <c r="M388" s="28">
        <f t="shared" si="187"/>
        <v>294.42</v>
      </c>
      <c r="N388" s="28">
        <f t="shared" si="195"/>
        <v>1766.5200000000002</v>
      </c>
      <c r="O388" s="29">
        <v>26</v>
      </c>
      <c r="P388" s="30">
        <f t="shared" si="166"/>
        <v>16.989999999999998</v>
      </c>
      <c r="Q388" s="34">
        <f t="shared" ref="Q388:Q389" si="207">ROUND(441.63/O388,2)</f>
        <v>16.989999999999998</v>
      </c>
    </row>
    <row r="389" spans="1:17" s="13" customFormat="1" ht="15.95" customHeight="1" x14ac:dyDescent="0.25">
      <c r="A389" s="62">
        <v>287</v>
      </c>
      <c r="B389" s="12" t="s">
        <v>360</v>
      </c>
      <c r="C389" s="5" t="s">
        <v>357</v>
      </c>
      <c r="D389" s="25">
        <v>92.69</v>
      </c>
      <c r="E389" s="25">
        <v>816.99</v>
      </c>
      <c r="F389" s="25">
        <v>329.18</v>
      </c>
      <c r="G389" s="31">
        <f t="shared" si="205"/>
        <v>95.59</v>
      </c>
      <c r="H389" s="31">
        <f t="shared" si="192"/>
        <v>1334.45</v>
      </c>
      <c r="I389" s="31">
        <f t="shared" si="206"/>
        <v>94.77</v>
      </c>
      <c r="J389" s="31">
        <f t="shared" si="193"/>
        <v>1429.22</v>
      </c>
      <c r="K389" s="31">
        <f t="shared" si="186"/>
        <v>42.88</v>
      </c>
      <c r="L389" s="28">
        <f t="shared" si="194"/>
        <v>1472.1000000000001</v>
      </c>
      <c r="M389" s="28">
        <f t="shared" si="187"/>
        <v>294.42</v>
      </c>
      <c r="N389" s="28">
        <f t="shared" si="195"/>
        <v>1766.5200000000002</v>
      </c>
      <c r="O389" s="29">
        <v>78</v>
      </c>
      <c r="P389" s="30">
        <f t="shared" si="166"/>
        <v>5.66</v>
      </c>
      <c r="Q389" s="34">
        <f t="shared" si="207"/>
        <v>5.66</v>
      </c>
    </row>
    <row r="390" spans="1:17" s="13" customFormat="1" ht="15.95" customHeight="1" x14ac:dyDescent="0.25">
      <c r="A390" s="62">
        <v>288</v>
      </c>
      <c r="B390" s="12" t="s">
        <v>361</v>
      </c>
      <c r="C390" s="5" t="s">
        <v>320</v>
      </c>
      <c r="D390" s="25">
        <v>92.69</v>
      </c>
      <c r="E390" s="25">
        <v>816.99</v>
      </c>
      <c r="F390" s="25">
        <v>329.18</v>
      </c>
      <c r="G390" s="31">
        <f>ROUND((E390)*11.7%,2)</f>
        <v>95.59</v>
      </c>
      <c r="H390" s="31">
        <f t="shared" si="192"/>
        <v>1334.45</v>
      </c>
      <c r="I390" s="31">
        <f>ROUND(E390*11.6%,2)</f>
        <v>94.77</v>
      </c>
      <c r="J390" s="31">
        <f t="shared" si="193"/>
        <v>1429.22</v>
      </c>
      <c r="K390" s="31">
        <f t="shared" si="186"/>
        <v>42.88</v>
      </c>
      <c r="L390" s="28">
        <f t="shared" si="194"/>
        <v>1472.1000000000001</v>
      </c>
      <c r="M390" s="28">
        <f t="shared" si="187"/>
        <v>294.42</v>
      </c>
      <c r="N390" s="28">
        <f t="shared" si="195"/>
        <v>1766.5200000000002</v>
      </c>
      <c r="O390" s="29">
        <v>5</v>
      </c>
      <c r="P390" s="30">
        <f t="shared" si="166"/>
        <v>88.33</v>
      </c>
      <c r="Q390" s="34">
        <f>ROUND(441.63/O390,2)</f>
        <v>88.33</v>
      </c>
    </row>
    <row r="391" spans="1:17" s="13" customFormat="1" ht="15.95" customHeight="1" x14ac:dyDescent="0.25">
      <c r="A391" s="62">
        <v>289</v>
      </c>
      <c r="B391" s="12" t="s">
        <v>362</v>
      </c>
      <c r="C391" s="5" t="s">
        <v>333</v>
      </c>
      <c r="D391" s="9">
        <v>91.69</v>
      </c>
      <c r="E391" s="9">
        <v>833.42</v>
      </c>
      <c r="F391" s="10">
        <v>400</v>
      </c>
      <c r="G391" s="31">
        <f>ROUND((E391)*11.7%,2)</f>
        <v>97.51</v>
      </c>
      <c r="H391" s="31">
        <f t="shared" si="192"/>
        <v>1422.62</v>
      </c>
      <c r="I391" s="31">
        <f>ROUND(E391*11.6%,2)</f>
        <v>96.68</v>
      </c>
      <c r="J391" s="31">
        <f t="shared" si="193"/>
        <v>1519.3</v>
      </c>
      <c r="K391" s="31">
        <f t="shared" si="186"/>
        <v>45.58</v>
      </c>
      <c r="L391" s="28">
        <f t="shared" si="194"/>
        <v>1564.8799999999999</v>
      </c>
      <c r="M391" s="28">
        <f t="shared" si="187"/>
        <v>312.98</v>
      </c>
      <c r="N391" s="28">
        <f t="shared" si="195"/>
        <v>1877.86</v>
      </c>
      <c r="O391" s="29">
        <v>38</v>
      </c>
      <c r="P391" s="30">
        <f t="shared" si="166"/>
        <v>12.35</v>
      </c>
      <c r="Q391" s="37">
        <f>ROUND(469.47/O391,2)</f>
        <v>12.35</v>
      </c>
    </row>
    <row r="392" spans="1:17" s="13" customFormat="1" ht="15.95" customHeight="1" x14ac:dyDescent="0.25">
      <c r="A392" s="62">
        <v>290</v>
      </c>
      <c r="B392" s="12" t="s">
        <v>363</v>
      </c>
      <c r="C392" s="5" t="s">
        <v>329</v>
      </c>
      <c r="D392" s="25">
        <v>92.69</v>
      </c>
      <c r="E392" s="25">
        <v>816.99</v>
      </c>
      <c r="F392" s="25">
        <v>329.18</v>
      </c>
      <c r="G392" s="31">
        <f>ROUND((E392)*11.7%,2)</f>
        <v>95.59</v>
      </c>
      <c r="H392" s="31">
        <f t="shared" si="192"/>
        <v>1334.45</v>
      </c>
      <c r="I392" s="31">
        <f>ROUND(E392*11.6%,2)</f>
        <v>94.77</v>
      </c>
      <c r="J392" s="31">
        <f t="shared" si="193"/>
        <v>1429.22</v>
      </c>
      <c r="K392" s="31">
        <f t="shared" si="186"/>
        <v>42.88</v>
      </c>
      <c r="L392" s="28">
        <f t="shared" si="194"/>
        <v>1472.1000000000001</v>
      </c>
      <c r="M392" s="28">
        <f t="shared" si="187"/>
        <v>294.42</v>
      </c>
      <c r="N392" s="28">
        <f t="shared" si="195"/>
        <v>1766.5200000000002</v>
      </c>
      <c r="O392" s="29">
        <v>29</v>
      </c>
      <c r="P392" s="30">
        <f t="shared" si="166"/>
        <v>15.23</v>
      </c>
      <c r="Q392" s="34">
        <f>ROUND(441.63/O392,2)</f>
        <v>15.23</v>
      </c>
    </row>
    <row r="393" spans="1:17" s="13" customFormat="1" ht="8.1" customHeight="1" x14ac:dyDescent="0.25">
      <c r="A393" s="78">
        <v>291</v>
      </c>
      <c r="B393" s="107" t="s">
        <v>876</v>
      </c>
      <c r="C393" s="6" t="s">
        <v>364</v>
      </c>
      <c r="D393" s="113">
        <f>91.69+91.69</f>
        <v>183.38</v>
      </c>
      <c r="E393" s="113">
        <f>833.42+830.08</f>
        <v>1663.5</v>
      </c>
      <c r="F393" s="113">
        <f>400+399.27</f>
        <v>799.27</v>
      </c>
      <c r="G393" s="69">
        <f>ROUND((E393)*11.7%,2)</f>
        <v>194.63</v>
      </c>
      <c r="H393" s="69">
        <f t="shared" si="192"/>
        <v>2840.78</v>
      </c>
      <c r="I393" s="69">
        <f>ROUND(E393*11.6%,2)</f>
        <v>192.97</v>
      </c>
      <c r="J393" s="69">
        <f t="shared" si="193"/>
        <v>3033.75</v>
      </c>
      <c r="K393" s="69">
        <f t="shared" si="186"/>
        <v>91.01</v>
      </c>
      <c r="L393" s="71">
        <f t="shared" si="194"/>
        <v>3124.76</v>
      </c>
      <c r="M393" s="71">
        <f t="shared" si="187"/>
        <v>624.95000000000005</v>
      </c>
      <c r="N393" s="114">
        <f t="shared" si="195"/>
        <v>3749.71</v>
      </c>
      <c r="O393" s="111">
        <f>80+41</f>
        <v>121</v>
      </c>
      <c r="P393" s="112">
        <f t="shared" si="166"/>
        <v>7.75</v>
      </c>
      <c r="Q393" s="77">
        <f>ROUND((469.47+467.97)/O393,2)</f>
        <v>7.75</v>
      </c>
    </row>
    <row r="394" spans="1:17" s="13" customFormat="1" ht="23.25" customHeight="1" x14ac:dyDescent="0.25">
      <c r="A394" s="78"/>
      <c r="B394" s="107"/>
      <c r="C394" s="11" t="s">
        <v>365</v>
      </c>
      <c r="D394" s="113"/>
      <c r="E394" s="113"/>
      <c r="F394" s="113"/>
      <c r="G394" s="70">
        <f t="shared" si="196"/>
        <v>0</v>
      </c>
      <c r="H394" s="70">
        <f t="shared" si="192"/>
        <v>0</v>
      </c>
      <c r="I394" s="70">
        <f t="shared" si="188"/>
        <v>0</v>
      </c>
      <c r="J394" s="70">
        <f t="shared" si="193"/>
        <v>0</v>
      </c>
      <c r="K394" s="70">
        <f t="shared" si="186"/>
        <v>0</v>
      </c>
      <c r="L394" s="72">
        <f t="shared" si="194"/>
        <v>0</v>
      </c>
      <c r="M394" s="72">
        <f t="shared" si="187"/>
        <v>0</v>
      </c>
      <c r="N394" s="114">
        <f t="shared" si="195"/>
        <v>0</v>
      </c>
      <c r="O394" s="111"/>
      <c r="P394" s="112" t="e">
        <f t="shared" si="166"/>
        <v>#DIV/0!</v>
      </c>
      <c r="Q394" s="77" t="e">
        <f t="shared" si="182"/>
        <v>#DIV/0!</v>
      </c>
    </row>
    <row r="395" spans="1:17" s="13" customFormat="1" ht="15.95" customHeight="1" x14ac:dyDescent="0.25">
      <c r="A395" s="62">
        <v>292</v>
      </c>
      <c r="B395" s="12" t="s">
        <v>366</v>
      </c>
      <c r="C395" s="38" t="s">
        <v>367</v>
      </c>
      <c r="D395" s="9">
        <v>91.69</v>
      </c>
      <c r="E395" s="9">
        <v>854.74</v>
      </c>
      <c r="F395" s="9">
        <v>415.85</v>
      </c>
      <c r="G395" s="31">
        <f>ROUND((E395)*11.7%,2)</f>
        <v>100</v>
      </c>
      <c r="H395" s="31">
        <f t="shared" si="192"/>
        <v>1462.2800000000002</v>
      </c>
      <c r="I395" s="31">
        <f>ROUND(E395*11.6%,2)</f>
        <v>99.15</v>
      </c>
      <c r="J395" s="31">
        <f t="shared" si="193"/>
        <v>1561.4300000000003</v>
      </c>
      <c r="K395" s="31">
        <f t="shared" si="186"/>
        <v>46.84</v>
      </c>
      <c r="L395" s="28">
        <f t="shared" si="194"/>
        <v>1608.2700000000002</v>
      </c>
      <c r="M395" s="28">
        <f t="shared" si="187"/>
        <v>321.64999999999998</v>
      </c>
      <c r="N395" s="28">
        <f t="shared" si="195"/>
        <v>1929.92</v>
      </c>
      <c r="O395" s="29">
        <v>107</v>
      </c>
      <c r="P395" s="30">
        <f t="shared" ref="P395:P458" si="208">ROUND(N395/O395/4,2)</f>
        <v>4.51</v>
      </c>
      <c r="Q395" s="37">
        <f>ROUND(482.49/O395,2)</f>
        <v>4.51</v>
      </c>
    </row>
    <row r="396" spans="1:17" s="13" customFormat="1" ht="15.95" customHeight="1" x14ac:dyDescent="0.25">
      <c r="A396" s="62">
        <v>293</v>
      </c>
      <c r="B396" s="12" t="s">
        <v>368</v>
      </c>
      <c r="C396" s="5" t="s">
        <v>357</v>
      </c>
      <c r="D396" s="25">
        <v>92.69</v>
      </c>
      <c r="E396" s="25">
        <v>816.99</v>
      </c>
      <c r="F396" s="25">
        <v>329.18</v>
      </c>
      <c r="G396" s="31">
        <f>ROUND((E396)*11.7%,2)</f>
        <v>95.59</v>
      </c>
      <c r="H396" s="31">
        <f t="shared" si="192"/>
        <v>1334.45</v>
      </c>
      <c r="I396" s="31">
        <f>ROUND(E396*11.6%,2)</f>
        <v>94.77</v>
      </c>
      <c r="J396" s="31">
        <f t="shared" si="193"/>
        <v>1429.22</v>
      </c>
      <c r="K396" s="31">
        <f t="shared" si="186"/>
        <v>42.88</v>
      </c>
      <c r="L396" s="28">
        <f t="shared" si="194"/>
        <v>1472.1000000000001</v>
      </c>
      <c r="M396" s="28">
        <f t="shared" si="187"/>
        <v>294.42</v>
      </c>
      <c r="N396" s="28">
        <f t="shared" si="195"/>
        <v>1766.5200000000002</v>
      </c>
      <c r="O396" s="29">
        <v>77</v>
      </c>
      <c r="P396" s="30">
        <f t="shared" si="208"/>
        <v>5.74</v>
      </c>
      <c r="Q396" s="34">
        <f>ROUND(441.63/O396,2)</f>
        <v>5.74</v>
      </c>
    </row>
    <row r="397" spans="1:17" s="13" customFormat="1" ht="15.95" customHeight="1" x14ac:dyDescent="0.25">
      <c r="A397" s="62">
        <v>294</v>
      </c>
      <c r="B397" s="12" t="s">
        <v>369</v>
      </c>
      <c r="C397" s="5" t="s">
        <v>370</v>
      </c>
      <c r="D397" s="26">
        <v>91.69</v>
      </c>
      <c r="E397" s="26">
        <v>833.42</v>
      </c>
      <c r="F397" s="26">
        <v>400</v>
      </c>
      <c r="G397" s="31">
        <f>ROUND((E397)*11.7%,2)</f>
        <v>97.51</v>
      </c>
      <c r="H397" s="31">
        <f t="shared" si="192"/>
        <v>1422.62</v>
      </c>
      <c r="I397" s="31">
        <f>ROUND(E397*11.6%,2)</f>
        <v>96.68</v>
      </c>
      <c r="J397" s="31">
        <f t="shared" si="193"/>
        <v>1519.3</v>
      </c>
      <c r="K397" s="31">
        <f t="shared" si="186"/>
        <v>45.58</v>
      </c>
      <c r="L397" s="28">
        <f t="shared" si="194"/>
        <v>1564.8799999999999</v>
      </c>
      <c r="M397" s="28">
        <f t="shared" si="187"/>
        <v>312.98</v>
      </c>
      <c r="N397" s="28">
        <f t="shared" si="195"/>
        <v>1877.86</v>
      </c>
      <c r="O397" s="29">
        <v>39</v>
      </c>
      <c r="P397" s="30">
        <f t="shared" si="208"/>
        <v>12.04</v>
      </c>
      <c r="Q397" s="34">
        <f>ROUND(469.47/O397,2)</f>
        <v>12.04</v>
      </c>
    </row>
    <row r="398" spans="1:17" s="13" customFormat="1" ht="15.95" customHeight="1" x14ac:dyDescent="0.25">
      <c r="A398" s="62">
        <v>295</v>
      </c>
      <c r="B398" s="12" t="s">
        <v>371</v>
      </c>
      <c r="C398" s="5" t="s">
        <v>320</v>
      </c>
      <c r="D398" s="25">
        <v>92.69</v>
      </c>
      <c r="E398" s="25">
        <v>816.99</v>
      </c>
      <c r="F398" s="25">
        <v>329.18</v>
      </c>
      <c r="G398" s="31">
        <f>ROUND((E398)*11.7%,2)</f>
        <v>95.59</v>
      </c>
      <c r="H398" s="31">
        <f t="shared" si="192"/>
        <v>1334.45</v>
      </c>
      <c r="I398" s="31">
        <f>ROUND(E398*11.6%,2)</f>
        <v>94.77</v>
      </c>
      <c r="J398" s="31">
        <f t="shared" si="193"/>
        <v>1429.22</v>
      </c>
      <c r="K398" s="31">
        <f t="shared" si="186"/>
        <v>42.88</v>
      </c>
      <c r="L398" s="28">
        <f t="shared" si="194"/>
        <v>1472.1000000000001</v>
      </c>
      <c r="M398" s="28">
        <f t="shared" si="187"/>
        <v>294.42</v>
      </c>
      <c r="N398" s="28">
        <f t="shared" si="195"/>
        <v>1766.5200000000002</v>
      </c>
      <c r="O398" s="29">
        <v>23</v>
      </c>
      <c r="P398" s="30">
        <f t="shared" si="208"/>
        <v>19.2</v>
      </c>
      <c r="Q398" s="34">
        <f>ROUND(441.63/O398,2)</f>
        <v>19.2</v>
      </c>
    </row>
    <row r="399" spans="1:17" s="13" customFormat="1" ht="15.95" customHeight="1" x14ac:dyDescent="0.25">
      <c r="A399" s="62">
        <v>296</v>
      </c>
      <c r="B399" s="12" t="s">
        <v>372</v>
      </c>
      <c r="C399" s="5" t="s">
        <v>329</v>
      </c>
      <c r="D399" s="25">
        <v>92.69</v>
      </c>
      <c r="E399" s="25">
        <v>816.99</v>
      </c>
      <c r="F399" s="25">
        <v>329.18</v>
      </c>
      <c r="G399" s="31">
        <f t="shared" ref="G399:G400" si="209">ROUND((E399)*11.7%,2)</f>
        <v>95.59</v>
      </c>
      <c r="H399" s="31">
        <f t="shared" si="192"/>
        <v>1334.45</v>
      </c>
      <c r="I399" s="31">
        <f t="shared" ref="I399:I400" si="210">ROUND(E399*11.6%,2)</f>
        <v>94.77</v>
      </c>
      <c r="J399" s="31">
        <f t="shared" si="193"/>
        <v>1429.22</v>
      </c>
      <c r="K399" s="31">
        <f t="shared" si="186"/>
        <v>42.88</v>
      </c>
      <c r="L399" s="28">
        <f t="shared" si="194"/>
        <v>1472.1000000000001</v>
      </c>
      <c r="M399" s="28">
        <f t="shared" si="187"/>
        <v>294.42</v>
      </c>
      <c r="N399" s="28">
        <f t="shared" si="195"/>
        <v>1766.5200000000002</v>
      </c>
      <c r="O399" s="29">
        <v>35</v>
      </c>
      <c r="P399" s="30">
        <f t="shared" si="208"/>
        <v>12.62</v>
      </c>
      <c r="Q399" s="34">
        <f t="shared" ref="Q399:Q400" si="211">ROUND(441.63/O399,2)</f>
        <v>12.62</v>
      </c>
    </row>
    <row r="400" spans="1:17" s="13" customFormat="1" ht="15.95" customHeight="1" x14ac:dyDescent="0.25">
      <c r="A400" s="62">
        <v>297</v>
      </c>
      <c r="B400" s="12" t="s">
        <v>373</v>
      </c>
      <c r="C400" s="5" t="s">
        <v>329</v>
      </c>
      <c r="D400" s="25">
        <v>92.69</v>
      </c>
      <c r="E400" s="25">
        <v>816.99</v>
      </c>
      <c r="F400" s="25">
        <v>329.18</v>
      </c>
      <c r="G400" s="31">
        <f t="shared" si="209"/>
        <v>95.59</v>
      </c>
      <c r="H400" s="31">
        <f t="shared" si="192"/>
        <v>1334.45</v>
      </c>
      <c r="I400" s="31">
        <f t="shared" si="210"/>
        <v>94.77</v>
      </c>
      <c r="J400" s="31">
        <f t="shared" si="193"/>
        <v>1429.22</v>
      </c>
      <c r="K400" s="31">
        <f t="shared" si="186"/>
        <v>42.88</v>
      </c>
      <c r="L400" s="28">
        <f t="shared" si="194"/>
        <v>1472.1000000000001</v>
      </c>
      <c r="M400" s="28">
        <f t="shared" si="187"/>
        <v>294.42</v>
      </c>
      <c r="N400" s="28">
        <f t="shared" si="195"/>
        <v>1766.5200000000002</v>
      </c>
      <c r="O400" s="29">
        <v>20</v>
      </c>
      <c r="P400" s="30">
        <f t="shared" si="208"/>
        <v>22.08</v>
      </c>
      <c r="Q400" s="34">
        <f t="shared" si="211"/>
        <v>22.08</v>
      </c>
    </row>
    <row r="401" spans="1:17" s="13" customFormat="1" ht="15.95" customHeight="1" x14ac:dyDescent="0.25">
      <c r="A401" s="62">
        <v>298</v>
      </c>
      <c r="B401" s="12" t="s">
        <v>374</v>
      </c>
      <c r="C401" s="5" t="s">
        <v>323</v>
      </c>
      <c r="D401" s="25">
        <v>92.69</v>
      </c>
      <c r="E401" s="25">
        <v>816.99</v>
      </c>
      <c r="F401" s="25">
        <v>329.18</v>
      </c>
      <c r="G401" s="31">
        <f t="shared" ref="G401:G402" si="212">ROUND((E401)*11.7%,2)</f>
        <v>95.59</v>
      </c>
      <c r="H401" s="31">
        <f t="shared" si="192"/>
        <v>1334.45</v>
      </c>
      <c r="I401" s="31">
        <f t="shared" ref="I401:I402" si="213">ROUND(E401*11.6%,2)</f>
        <v>94.77</v>
      </c>
      <c r="J401" s="31">
        <f t="shared" si="193"/>
        <v>1429.22</v>
      </c>
      <c r="K401" s="31">
        <f t="shared" si="186"/>
        <v>42.88</v>
      </c>
      <c r="L401" s="28">
        <f t="shared" si="194"/>
        <v>1472.1000000000001</v>
      </c>
      <c r="M401" s="28">
        <f t="shared" si="187"/>
        <v>294.42</v>
      </c>
      <c r="N401" s="28">
        <f t="shared" si="195"/>
        <v>1766.5200000000002</v>
      </c>
      <c r="O401" s="29">
        <v>23</v>
      </c>
      <c r="P401" s="30">
        <f t="shared" si="208"/>
        <v>19.2</v>
      </c>
      <c r="Q401" s="34">
        <f t="shared" ref="Q401:Q403" si="214">ROUND(441.63/O401,2)</f>
        <v>19.2</v>
      </c>
    </row>
    <row r="402" spans="1:17" s="13" customFormat="1" ht="15.95" customHeight="1" x14ac:dyDescent="0.25">
      <c r="A402" s="62">
        <v>299</v>
      </c>
      <c r="B402" s="12" t="s">
        <v>375</v>
      </c>
      <c r="C402" s="5" t="s">
        <v>320</v>
      </c>
      <c r="D402" s="25">
        <v>92.69</v>
      </c>
      <c r="E402" s="25">
        <v>816.99</v>
      </c>
      <c r="F402" s="25">
        <v>329.18</v>
      </c>
      <c r="G402" s="31">
        <f t="shared" si="212"/>
        <v>95.59</v>
      </c>
      <c r="H402" s="31">
        <f t="shared" si="192"/>
        <v>1334.45</v>
      </c>
      <c r="I402" s="31">
        <f t="shared" si="213"/>
        <v>94.77</v>
      </c>
      <c r="J402" s="31">
        <f t="shared" si="193"/>
        <v>1429.22</v>
      </c>
      <c r="K402" s="31">
        <f t="shared" si="186"/>
        <v>42.88</v>
      </c>
      <c r="L402" s="28">
        <f t="shared" si="194"/>
        <v>1472.1000000000001</v>
      </c>
      <c r="M402" s="28">
        <f t="shared" si="187"/>
        <v>294.42</v>
      </c>
      <c r="N402" s="28">
        <f t="shared" si="195"/>
        <v>1766.5200000000002</v>
      </c>
      <c r="O402" s="29">
        <v>10</v>
      </c>
      <c r="P402" s="30">
        <f t="shared" si="208"/>
        <v>44.16</v>
      </c>
      <c r="Q402" s="34">
        <f t="shared" si="214"/>
        <v>44.16</v>
      </c>
    </row>
    <row r="403" spans="1:17" s="13" customFormat="1" ht="15.95" customHeight="1" x14ac:dyDescent="0.25">
      <c r="A403" s="62">
        <v>300</v>
      </c>
      <c r="B403" s="12" t="s">
        <v>376</v>
      </c>
      <c r="C403" s="5" t="s">
        <v>357</v>
      </c>
      <c r="D403" s="25">
        <v>92.69</v>
      </c>
      <c r="E403" s="25">
        <v>816.99</v>
      </c>
      <c r="F403" s="25">
        <v>329.18</v>
      </c>
      <c r="G403" s="31">
        <f t="shared" ref="G403:G411" si="215">ROUND((E403)*11.7%,2)</f>
        <v>95.59</v>
      </c>
      <c r="H403" s="31">
        <f t="shared" si="192"/>
        <v>1334.45</v>
      </c>
      <c r="I403" s="31">
        <f t="shared" ref="I403:I411" si="216">ROUND(E403*11.6%,2)</f>
        <v>94.77</v>
      </c>
      <c r="J403" s="31">
        <f t="shared" si="193"/>
        <v>1429.22</v>
      </c>
      <c r="K403" s="31">
        <f t="shared" si="186"/>
        <v>42.88</v>
      </c>
      <c r="L403" s="28">
        <f t="shared" si="194"/>
        <v>1472.1000000000001</v>
      </c>
      <c r="M403" s="28">
        <f t="shared" si="187"/>
        <v>294.42</v>
      </c>
      <c r="N403" s="28">
        <f t="shared" si="195"/>
        <v>1766.5200000000002</v>
      </c>
      <c r="O403" s="29">
        <v>22</v>
      </c>
      <c r="P403" s="30">
        <f t="shared" si="208"/>
        <v>20.07</v>
      </c>
      <c r="Q403" s="34">
        <f t="shared" si="214"/>
        <v>20.07</v>
      </c>
    </row>
    <row r="404" spans="1:17" s="13" customFormat="1" ht="15.95" customHeight="1" x14ac:dyDescent="0.25">
      <c r="A404" s="62">
        <v>301</v>
      </c>
      <c r="B404" s="12" t="s">
        <v>377</v>
      </c>
      <c r="C404" s="5" t="s">
        <v>378</v>
      </c>
      <c r="D404" s="9">
        <v>98.15</v>
      </c>
      <c r="E404" s="10">
        <v>838.3</v>
      </c>
      <c r="F404" s="9">
        <v>333.87</v>
      </c>
      <c r="G404" s="31">
        <f t="shared" si="215"/>
        <v>98.08</v>
      </c>
      <c r="H404" s="31">
        <f t="shared" si="192"/>
        <v>1368.3999999999999</v>
      </c>
      <c r="I404" s="31">
        <f t="shared" si="216"/>
        <v>97.24</v>
      </c>
      <c r="J404" s="31">
        <f t="shared" si="193"/>
        <v>1465.6399999999999</v>
      </c>
      <c r="K404" s="31">
        <f t="shared" si="186"/>
        <v>43.97</v>
      </c>
      <c r="L404" s="28">
        <f t="shared" si="194"/>
        <v>1509.61</v>
      </c>
      <c r="M404" s="28">
        <f t="shared" si="187"/>
        <v>301.92</v>
      </c>
      <c r="N404" s="28">
        <f t="shared" si="195"/>
        <v>1811.53</v>
      </c>
      <c r="O404" s="29">
        <v>157</v>
      </c>
      <c r="P404" s="30">
        <f t="shared" si="208"/>
        <v>2.88</v>
      </c>
      <c r="Q404" s="37">
        <f>ROUND(452.88/O404,2)</f>
        <v>2.88</v>
      </c>
    </row>
    <row r="405" spans="1:17" s="13" customFormat="1" ht="15.95" customHeight="1" x14ac:dyDescent="0.25">
      <c r="A405" s="62">
        <v>302</v>
      </c>
      <c r="B405" s="12" t="s">
        <v>379</v>
      </c>
      <c r="C405" s="5" t="s">
        <v>370</v>
      </c>
      <c r="D405" s="26">
        <v>91.69</v>
      </c>
      <c r="E405" s="26">
        <v>833.42</v>
      </c>
      <c r="F405" s="26">
        <v>400</v>
      </c>
      <c r="G405" s="31">
        <f t="shared" si="215"/>
        <v>97.51</v>
      </c>
      <c r="H405" s="31">
        <f t="shared" si="192"/>
        <v>1422.62</v>
      </c>
      <c r="I405" s="31">
        <f t="shared" si="216"/>
        <v>96.68</v>
      </c>
      <c r="J405" s="31">
        <f t="shared" si="193"/>
        <v>1519.3</v>
      </c>
      <c r="K405" s="31">
        <f t="shared" si="186"/>
        <v>45.58</v>
      </c>
      <c r="L405" s="28">
        <f t="shared" si="194"/>
        <v>1564.8799999999999</v>
      </c>
      <c r="M405" s="28">
        <f t="shared" si="187"/>
        <v>312.98</v>
      </c>
      <c r="N405" s="28">
        <f t="shared" si="195"/>
        <v>1877.86</v>
      </c>
      <c r="O405" s="29">
        <v>45</v>
      </c>
      <c r="P405" s="30">
        <f t="shared" si="208"/>
        <v>10.43</v>
      </c>
      <c r="Q405" s="34">
        <f>ROUND(469.47/O405,2)</f>
        <v>10.43</v>
      </c>
    </row>
    <row r="406" spans="1:17" s="13" customFormat="1" ht="15.95" customHeight="1" x14ac:dyDescent="0.25">
      <c r="A406" s="62">
        <v>303</v>
      </c>
      <c r="B406" s="12" t="s">
        <v>380</v>
      </c>
      <c r="C406" s="5" t="s">
        <v>333</v>
      </c>
      <c r="D406" s="26">
        <v>91.69</v>
      </c>
      <c r="E406" s="26">
        <v>833.42</v>
      </c>
      <c r="F406" s="26">
        <v>400</v>
      </c>
      <c r="G406" s="31">
        <f t="shared" si="215"/>
        <v>97.51</v>
      </c>
      <c r="H406" s="31">
        <f t="shared" si="192"/>
        <v>1422.62</v>
      </c>
      <c r="I406" s="31">
        <f t="shared" si="216"/>
        <v>96.68</v>
      </c>
      <c r="J406" s="31">
        <f t="shared" si="193"/>
        <v>1519.3</v>
      </c>
      <c r="K406" s="31">
        <f t="shared" si="186"/>
        <v>45.58</v>
      </c>
      <c r="L406" s="28">
        <f t="shared" si="194"/>
        <v>1564.8799999999999</v>
      </c>
      <c r="M406" s="28">
        <f t="shared" si="187"/>
        <v>312.98</v>
      </c>
      <c r="N406" s="28">
        <f t="shared" si="195"/>
        <v>1877.86</v>
      </c>
      <c r="O406" s="29">
        <v>80</v>
      </c>
      <c r="P406" s="30">
        <f t="shared" si="208"/>
        <v>5.87</v>
      </c>
      <c r="Q406" s="34">
        <f>ROUND(469.47/O406,2)</f>
        <v>5.87</v>
      </c>
    </row>
    <row r="407" spans="1:17" s="13" customFormat="1" ht="15.95" customHeight="1" x14ac:dyDescent="0.25">
      <c r="A407" s="62">
        <v>304</v>
      </c>
      <c r="B407" s="12" t="s">
        <v>381</v>
      </c>
      <c r="C407" s="5" t="s">
        <v>341</v>
      </c>
      <c r="D407" s="25">
        <v>92.69</v>
      </c>
      <c r="E407" s="25">
        <v>816.99</v>
      </c>
      <c r="F407" s="25">
        <v>329.18</v>
      </c>
      <c r="G407" s="31">
        <f t="shared" si="215"/>
        <v>95.59</v>
      </c>
      <c r="H407" s="31">
        <f t="shared" si="192"/>
        <v>1334.45</v>
      </c>
      <c r="I407" s="31">
        <f t="shared" si="216"/>
        <v>94.77</v>
      </c>
      <c r="J407" s="31">
        <f t="shared" si="193"/>
        <v>1429.22</v>
      </c>
      <c r="K407" s="31">
        <f t="shared" si="186"/>
        <v>42.88</v>
      </c>
      <c r="L407" s="28">
        <f t="shared" si="194"/>
        <v>1472.1000000000001</v>
      </c>
      <c r="M407" s="28">
        <f t="shared" si="187"/>
        <v>294.42</v>
      </c>
      <c r="N407" s="28">
        <f t="shared" si="195"/>
        <v>1766.5200000000002</v>
      </c>
      <c r="O407" s="29">
        <v>11</v>
      </c>
      <c r="P407" s="30">
        <f t="shared" si="208"/>
        <v>40.15</v>
      </c>
      <c r="Q407" s="34">
        <f t="shared" ref="Q407" si="217">ROUND(441.63/O407,2)</f>
        <v>40.15</v>
      </c>
    </row>
    <row r="408" spans="1:17" s="13" customFormat="1" ht="15.95" customHeight="1" x14ac:dyDescent="0.25">
      <c r="A408" s="62">
        <v>305</v>
      </c>
      <c r="B408" s="12" t="s">
        <v>382</v>
      </c>
      <c r="C408" s="5" t="s">
        <v>383</v>
      </c>
      <c r="D408" s="25">
        <v>92.69</v>
      </c>
      <c r="E408" s="25">
        <v>816.99</v>
      </c>
      <c r="F408" s="25">
        <v>329.18</v>
      </c>
      <c r="G408" s="31">
        <f t="shared" si="215"/>
        <v>95.59</v>
      </c>
      <c r="H408" s="31">
        <f t="shared" si="192"/>
        <v>1334.45</v>
      </c>
      <c r="I408" s="31">
        <f t="shared" si="216"/>
        <v>94.77</v>
      </c>
      <c r="J408" s="31">
        <f t="shared" si="193"/>
        <v>1429.22</v>
      </c>
      <c r="K408" s="31">
        <f t="shared" si="186"/>
        <v>42.88</v>
      </c>
      <c r="L408" s="28">
        <f t="shared" si="194"/>
        <v>1472.1000000000001</v>
      </c>
      <c r="M408" s="28">
        <f t="shared" si="187"/>
        <v>294.42</v>
      </c>
      <c r="N408" s="28">
        <f t="shared" si="195"/>
        <v>1766.5200000000002</v>
      </c>
      <c r="O408" s="29">
        <v>108</v>
      </c>
      <c r="P408" s="30">
        <f t="shared" si="208"/>
        <v>4.09</v>
      </c>
      <c r="Q408" s="34">
        <f>ROUND(441.63/O408,2)</f>
        <v>4.09</v>
      </c>
    </row>
    <row r="409" spans="1:17" s="13" customFormat="1" ht="15.95" customHeight="1" x14ac:dyDescent="0.25">
      <c r="A409" s="62">
        <v>306</v>
      </c>
      <c r="B409" s="12" t="s">
        <v>384</v>
      </c>
      <c r="C409" s="5" t="s">
        <v>385</v>
      </c>
      <c r="D409" s="9">
        <v>92.69</v>
      </c>
      <c r="E409" s="10">
        <v>838.3</v>
      </c>
      <c r="F409" s="9">
        <v>333.87</v>
      </c>
      <c r="G409" s="31">
        <f t="shared" si="215"/>
        <v>98.08</v>
      </c>
      <c r="H409" s="31">
        <f t="shared" si="192"/>
        <v>1362.94</v>
      </c>
      <c r="I409" s="31">
        <f t="shared" si="216"/>
        <v>97.24</v>
      </c>
      <c r="J409" s="31">
        <f t="shared" si="193"/>
        <v>1460.18</v>
      </c>
      <c r="K409" s="31">
        <f t="shared" si="186"/>
        <v>43.81</v>
      </c>
      <c r="L409" s="28">
        <f t="shared" si="194"/>
        <v>1503.99</v>
      </c>
      <c r="M409" s="28">
        <f t="shared" si="187"/>
        <v>300.8</v>
      </c>
      <c r="N409" s="28">
        <f t="shared" si="195"/>
        <v>1804.79</v>
      </c>
      <c r="O409" s="29">
        <v>169</v>
      </c>
      <c r="P409" s="30">
        <f t="shared" si="208"/>
        <v>2.67</v>
      </c>
      <c r="Q409" s="37">
        <f>ROUND(451.2/O409,2)</f>
        <v>2.67</v>
      </c>
    </row>
    <row r="410" spans="1:17" s="13" customFormat="1" ht="15.95" customHeight="1" x14ac:dyDescent="0.25">
      <c r="A410" s="62">
        <v>307</v>
      </c>
      <c r="B410" s="12" t="s">
        <v>386</v>
      </c>
      <c r="C410" s="5" t="s">
        <v>387</v>
      </c>
      <c r="D410" s="9">
        <v>92.69</v>
      </c>
      <c r="E410" s="10">
        <v>838.3</v>
      </c>
      <c r="F410" s="9">
        <v>333.87</v>
      </c>
      <c r="G410" s="31">
        <f t="shared" si="215"/>
        <v>98.08</v>
      </c>
      <c r="H410" s="31">
        <f t="shared" si="192"/>
        <v>1362.94</v>
      </c>
      <c r="I410" s="31">
        <f t="shared" si="216"/>
        <v>97.24</v>
      </c>
      <c r="J410" s="31">
        <f t="shared" si="193"/>
        <v>1460.18</v>
      </c>
      <c r="K410" s="31">
        <f t="shared" si="186"/>
        <v>43.81</v>
      </c>
      <c r="L410" s="28">
        <f t="shared" si="194"/>
        <v>1503.99</v>
      </c>
      <c r="M410" s="28">
        <f t="shared" si="187"/>
        <v>300.8</v>
      </c>
      <c r="N410" s="28">
        <f t="shared" si="195"/>
        <v>1804.79</v>
      </c>
      <c r="O410" s="29">
        <v>108</v>
      </c>
      <c r="P410" s="30">
        <f t="shared" si="208"/>
        <v>4.18</v>
      </c>
      <c r="Q410" s="37">
        <f>ROUND(451.2/O410,2)</f>
        <v>4.18</v>
      </c>
    </row>
    <row r="411" spans="1:17" s="13" customFormat="1" ht="8.1" customHeight="1" x14ac:dyDescent="0.25">
      <c r="A411" s="78">
        <v>308</v>
      </c>
      <c r="B411" s="89" t="s">
        <v>877</v>
      </c>
      <c r="C411" s="6" t="s">
        <v>387</v>
      </c>
      <c r="D411" s="67">
        <f>92.69*2</f>
        <v>185.38</v>
      </c>
      <c r="E411" s="67">
        <f>838.3*2</f>
        <v>1676.6</v>
      </c>
      <c r="F411" s="67">
        <f>333.87*2</f>
        <v>667.74</v>
      </c>
      <c r="G411" s="69">
        <f t="shared" si="215"/>
        <v>196.16</v>
      </c>
      <c r="H411" s="69">
        <f t="shared" si="192"/>
        <v>2725.88</v>
      </c>
      <c r="I411" s="69">
        <f t="shared" si="216"/>
        <v>194.49</v>
      </c>
      <c r="J411" s="69">
        <f t="shared" si="193"/>
        <v>2920.37</v>
      </c>
      <c r="K411" s="69">
        <f t="shared" si="186"/>
        <v>87.61</v>
      </c>
      <c r="L411" s="71">
        <f t="shared" si="194"/>
        <v>3007.98</v>
      </c>
      <c r="M411" s="71">
        <f t="shared" si="187"/>
        <v>601.6</v>
      </c>
      <c r="N411" s="71">
        <f t="shared" si="195"/>
        <v>3609.58</v>
      </c>
      <c r="O411" s="73">
        <f>118+75</f>
        <v>193</v>
      </c>
      <c r="P411" s="75">
        <f t="shared" si="208"/>
        <v>4.68</v>
      </c>
      <c r="Q411" s="77">
        <f>ROUND(451.2*2/O411,2)</f>
        <v>4.68</v>
      </c>
    </row>
    <row r="412" spans="1:17" s="13" customFormat="1" ht="8.1" customHeight="1" x14ac:dyDescent="0.25">
      <c r="A412" s="78"/>
      <c r="B412" s="90"/>
      <c r="C412" s="11" t="s">
        <v>387</v>
      </c>
      <c r="D412" s="68"/>
      <c r="E412" s="68"/>
      <c r="F412" s="68"/>
      <c r="G412" s="70">
        <f t="shared" si="196"/>
        <v>0</v>
      </c>
      <c r="H412" s="70">
        <f t="shared" si="192"/>
        <v>0</v>
      </c>
      <c r="I412" s="70">
        <f t="shared" si="188"/>
        <v>0</v>
      </c>
      <c r="J412" s="70">
        <f t="shared" si="193"/>
        <v>0</v>
      </c>
      <c r="K412" s="70">
        <f t="shared" si="186"/>
        <v>0</v>
      </c>
      <c r="L412" s="72">
        <f t="shared" si="194"/>
        <v>0</v>
      </c>
      <c r="M412" s="72">
        <f t="shared" si="187"/>
        <v>0</v>
      </c>
      <c r="N412" s="72">
        <f t="shared" si="195"/>
        <v>0</v>
      </c>
      <c r="O412" s="74"/>
      <c r="P412" s="76" t="e">
        <f t="shared" si="208"/>
        <v>#DIV/0!</v>
      </c>
      <c r="Q412" s="77" t="e">
        <f t="shared" ref="Q412:Q454" si="218">ROUND(512.79/O412,2)</f>
        <v>#DIV/0!</v>
      </c>
    </row>
    <row r="413" spans="1:17" s="13" customFormat="1" ht="15.95" customHeight="1" x14ac:dyDescent="0.25">
      <c r="A413" s="62">
        <v>309</v>
      </c>
      <c r="B413" s="12" t="s">
        <v>388</v>
      </c>
      <c r="C413" s="5" t="s">
        <v>383</v>
      </c>
      <c r="D413" s="25">
        <v>92.69</v>
      </c>
      <c r="E413" s="25">
        <v>816.99</v>
      </c>
      <c r="F413" s="25">
        <v>329.18</v>
      </c>
      <c r="G413" s="31">
        <f>ROUND((E413)*11.7%,2)</f>
        <v>95.59</v>
      </c>
      <c r="H413" s="31">
        <f t="shared" si="192"/>
        <v>1334.45</v>
      </c>
      <c r="I413" s="31">
        <f>ROUND(E413*11.6%,2)</f>
        <v>94.77</v>
      </c>
      <c r="J413" s="31">
        <f t="shared" si="193"/>
        <v>1429.22</v>
      </c>
      <c r="K413" s="31">
        <f t="shared" si="186"/>
        <v>42.88</v>
      </c>
      <c r="L413" s="28">
        <f t="shared" si="194"/>
        <v>1472.1000000000001</v>
      </c>
      <c r="M413" s="28">
        <f t="shared" si="187"/>
        <v>294.42</v>
      </c>
      <c r="N413" s="28">
        <f t="shared" si="195"/>
        <v>1766.5200000000002</v>
      </c>
      <c r="O413" s="29">
        <v>73</v>
      </c>
      <c r="P413" s="30">
        <f t="shared" si="208"/>
        <v>6.05</v>
      </c>
      <c r="Q413" s="34">
        <f>ROUND(441.63/O413,2)</f>
        <v>6.05</v>
      </c>
    </row>
    <row r="414" spans="1:17" s="13" customFormat="1" ht="15.95" customHeight="1" x14ac:dyDescent="0.25">
      <c r="A414" s="62">
        <v>310</v>
      </c>
      <c r="B414" s="12" t="s">
        <v>389</v>
      </c>
      <c r="C414" s="5" t="s">
        <v>387</v>
      </c>
      <c r="D414" s="26">
        <v>92.69</v>
      </c>
      <c r="E414" s="26">
        <v>838.3</v>
      </c>
      <c r="F414" s="26">
        <v>333.87</v>
      </c>
      <c r="G414" s="31">
        <f>ROUND((E414)*11.7%,2)</f>
        <v>98.08</v>
      </c>
      <c r="H414" s="31">
        <f t="shared" si="192"/>
        <v>1362.94</v>
      </c>
      <c r="I414" s="31">
        <f>ROUND(E414*11.6%,2)</f>
        <v>97.24</v>
      </c>
      <c r="J414" s="31">
        <f t="shared" si="193"/>
        <v>1460.18</v>
      </c>
      <c r="K414" s="31">
        <f t="shared" si="186"/>
        <v>43.81</v>
      </c>
      <c r="L414" s="28">
        <f t="shared" si="194"/>
        <v>1503.99</v>
      </c>
      <c r="M414" s="28">
        <f t="shared" si="187"/>
        <v>300.8</v>
      </c>
      <c r="N414" s="28">
        <f t="shared" si="195"/>
        <v>1804.79</v>
      </c>
      <c r="O414" s="29">
        <v>110</v>
      </c>
      <c r="P414" s="30">
        <f t="shared" si="208"/>
        <v>4.0999999999999996</v>
      </c>
      <c r="Q414" s="34">
        <f>ROUND(451.2/O414,2)</f>
        <v>4.0999999999999996</v>
      </c>
    </row>
    <row r="415" spans="1:17" s="13" customFormat="1" ht="8.1" customHeight="1" x14ac:dyDescent="0.25">
      <c r="A415" s="78">
        <v>311</v>
      </c>
      <c r="B415" s="89" t="s">
        <v>878</v>
      </c>
      <c r="C415" s="6" t="s">
        <v>333</v>
      </c>
      <c r="D415" s="113">
        <f>92.69+91.69</f>
        <v>184.38</v>
      </c>
      <c r="E415" s="113">
        <f>838.3+833.42</f>
        <v>1671.7199999999998</v>
      </c>
      <c r="F415" s="113">
        <f>333.87+400</f>
        <v>733.87</v>
      </c>
      <c r="G415" s="69">
        <f>ROUND((E415)*11.7%,2)</f>
        <v>195.59</v>
      </c>
      <c r="H415" s="69">
        <f t="shared" si="192"/>
        <v>2785.56</v>
      </c>
      <c r="I415" s="69">
        <f>ROUND(E415*11.6%,2)</f>
        <v>193.92</v>
      </c>
      <c r="J415" s="69">
        <f t="shared" si="193"/>
        <v>2979.48</v>
      </c>
      <c r="K415" s="69">
        <f t="shared" si="186"/>
        <v>89.38</v>
      </c>
      <c r="L415" s="71">
        <f t="shared" si="194"/>
        <v>3068.86</v>
      </c>
      <c r="M415" s="71">
        <f t="shared" si="187"/>
        <v>613.77</v>
      </c>
      <c r="N415" s="114">
        <f t="shared" si="195"/>
        <v>3682.63</v>
      </c>
      <c r="O415" s="111">
        <f>72+71</f>
        <v>143</v>
      </c>
      <c r="P415" s="112">
        <f t="shared" si="208"/>
        <v>6.44</v>
      </c>
      <c r="Q415" s="77">
        <f>ROUND((451.2+469.47)/O415,2)</f>
        <v>6.44</v>
      </c>
    </row>
    <row r="416" spans="1:17" s="13" customFormat="1" ht="8.1" customHeight="1" x14ac:dyDescent="0.25">
      <c r="A416" s="78"/>
      <c r="B416" s="90"/>
      <c r="C416" s="11" t="s">
        <v>387</v>
      </c>
      <c r="D416" s="113"/>
      <c r="E416" s="113"/>
      <c r="F416" s="113"/>
      <c r="G416" s="70">
        <f t="shared" si="196"/>
        <v>0</v>
      </c>
      <c r="H416" s="70">
        <f t="shared" si="192"/>
        <v>0</v>
      </c>
      <c r="I416" s="70">
        <f t="shared" si="188"/>
        <v>0</v>
      </c>
      <c r="J416" s="70">
        <f t="shared" si="193"/>
        <v>0</v>
      </c>
      <c r="K416" s="70">
        <f t="shared" si="186"/>
        <v>0</v>
      </c>
      <c r="L416" s="72">
        <f t="shared" si="194"/>
        <v>0</v>
      </c>
      <c r="M416" s="72">
        <f t="shared" si="187"/>
        <v>0</v>
      </c>
      <c r="N416" s="114">
        <f t="shared" si="195"/>
        <v>0</v>
      </c>
      <c r="O416" s="111"/>
      <c r="P416" s="112" t="e">
        <f t="shared" si="208"/>
        <v>#DIV/0!</v>
      </c>
      <c r="Q416" s="77" t="e">
        <f t="shared" si="218"/>
        <v>#DIV/0!</v>
      </c>
    </row>
    <row r="417" spans="1:17" s="13" customFormat="1" ht="15.95" customHeight="1" x14ac:dyDescent="0.25">
      <c r="A417" s="62">
        <v>312</v>
      </c>
      <c r="B417" s="12" t="s">
        <v>390</v>
      </c>
      <c r="C417" s="5" t="s">
        <v>329</v>
      </c>
      <c r="D417" s="25">
        <v>92.69</v>
      </c>
      <c r="E417" s="25">
        <v>816.99</v>
      </c>
      <c r="F417" s="25">
        <v>329.18</v>
      </c>
      <c r="G417" s="31">
        <f>ROUND((E417)*11.7%,2)</f>
        <v>95.59</v>
      </c>
      <c r="H417" s="31">
        <f t="shared" si="192"/>
        <v>1334.45</v>
      </c>
      <c r="I417" s="31">
        <f>ROUND(E417*11.6%,2)</f>
        <v>94.77</v>
      </c>
      <c r="J417" s="31">
        <f t="shared" si="193"/>
        <v>1429.22</v>
      </c>
      <c r="K417" s="31">
        <f t="shared" si="186"/>
        <v>42.88</v>
      </c>
      <c r="L417" s="28">
        <f t="shared" si="194"/>
        <v>1472.1000000000001</v>
      </c>
      <c r="M417" s="28">
        <f t="shared" si="187"/>
        <v>294.42</v>
      </c>
      <c r="N417" s="28">
        <f t="shared" si="195"/>
        <v>1766.5200000000002</v>
      </c>
      <c r="O417" s="29">
        <v>53</v>
      </c>
      <c r="P417" s="30">
        <f t="shared" si="208"/>
        <v>8.33</v>
      </c>
      <c r="Q417" s="34">
        <f t="shared" ref="Q417" si="219">ROUND(441.63/O417,2)</f>
        <v>8.33</v>
      </c>
    </row>
    <row r="418" spans="1:17" s="13" customFormat="1" ht="15.95" customHeight="1" x14ac:dyDescent="0.25">
      <c r="A418" s="62">
        <v>313</v>
      </c>
      <c r="B418" s="12" t="s">
        <v>391</v>
      </c>
      <c r="C418" s="5" t="s">
        <v>383</v>
      </c>
      <c r="D418" s="25">
        <v>92.69</v>
      </c>
      <c r="E418" s="25">
        <v>816.99</v>
      </c>
      <c r="F418" s="25">
        <v>329.18</v>
      </c>
      <c r="G418" s="31">
        <f>ROUND((E418)*11.7%,2)</f>
        <v>95.59</v>
      </c>
      <c r="H418" s="31">
        <f t="shared" si="192"/>
        <v>1334.45</v>
      </c>
      <c r="I418" s="31">
        <f>ROUND(E418*11.6%,2)</f>
        <v>94.77</v>
      </c>
      <c r="J418" s="31">
        <f t="shared" si="193"/>
        <v>1429.22</v>
      </c>
      <c r="K418" s="31">
        <f t="shared" si="186"/>
        <v>42.88</v>
      </c>
      <c r="L418" s="28">
        <f t="shared" si="194"/>
        <v>1472.1000000000001</v>
      </c>
      <c r="M418" s="28">
        <f t="shared" si="187"/>
        <v>294.42</v>
      </c>
      <c r="N418" s="28">
        <f t="shared" si="195"/>
        <v>1766.5200000000002</v>
      </c>
      <c r="O418" s="29">
        <v>74</v>
      </c>
      <c r="P418" s="30">
        <f t="shared" si="208"/>
        <v>5.97</v>
      </c>
      <c r="Q418" s="34">
        <f>ROUND(441.63/O418,2)</f>
        <v>5.97</v>
      </c>
    </row>
    <row r="419" spans="1:17" s="13" customFormat="1" ht="15.95" customHeight="1" x14ac:dyDescent="0.25">
      <c r="A419" s="62">
        <v>314</v>
      </c>
      <c r="B419" s="12" t="s">
        <v>392</v>
      </c>
      <c r="C419" s="5" t="s">
        <v>385</v>
      </c>
      <c r="D419" s="9">
        <v>92.69</v>
      </c>
      <c r="E419" s="10">
        <v>838.3</v>
      </c>
      <c r="F419" s="9">
        <v>333.87</v>
      </c>
      <c r="G419" s="31">
        <f>ROUND((E419)*11.7%,2)</f>
        <v>98.08</v>
      </c>
      <c r="H419" s="31">
        <f t="shared" si="192"/>
        <v>1362.94</v>
      </c>
      <c r="I419" s="31">
        <f>ROUND(E419*11.6%,2)</f>
        <v>97.24</v>
      </c>
      <c r="J419" s="31">
        <f t="shared" si="193"/>
        <v>1460.18</v>
      </c>
      <c r="K419" s="31">
        <f t="shared" si="186"/>
        <v>43.81</v>
      </c>
      <c r="L419" s="28">
        <f t="shared" si="194"/>
        <v>1503.99</v>
      </c>
      <c r="M419" s="28">
        <f t="shared" si="187"/>
        <v>300.8</v>
      </c>
      <c r="N419" s="28">
        <f t="shared" si="195"/>
        <v>1804.79</v>
      </c>
      <c r="O419" s="29">
        <v>90</v>
      </c>
      <c r="P419" s="30">
        <f t="shared" si="208"/>
        <v>5.01</v>
      </c>
      <c r="Q419" s="37">
        <f>ROUND(451.2/O419,2)</f>
        <v>5.01</v>
      </c>
    </row>
    <row r="420" spans="1:17" s="13" customFormat="1" ht="15.95" customHeight="1" x14ac:dyDescent="0.25">
      <c r="A420" s="62">
        <v>315</v>
      </c>
      <c r="B420" s="12" t="s">
        <v>393</v>
      </c>
      <c r="C420" s="5" t="s">
        <v>383</v>
      </c>
      <c r="D420" s="25">
        <v>92.69</v>
      </c>
      <c r="E420" s="25">
        <v>816.99</v>
      </c>
      <c r="F420" s="25">
        <v>329.18</v>
      </c>
      <c r="G420" s="31">
        <f t="shared" ref="G420:G421" si="220">ROUND((E420)*11.7%,2)</f>
        <v>95.59</v>
      </c>
      <c r="H420" s="31">
        <f t="shared" si="192"/>
        <v>1334.45</v>
      </c>
      <c r="I420" s="31">
        <f t="shared" ref="I420:I421" si="221">ROUND(E420*11.6%,2)</f>
        <v>94.77</v>
      </c>
      <c r="J420" s="31">
        <f t="shared" si="193"/>
        <v>1429.22</v>
      </c>
      <c r="K420" s="31">
        <f t="shared" ref="K420:K464" si="222">ROUND(J420*3%,2)</f>
        <v>42.88</v>
      </c>
      <c r="L420" s="28">
        <f t="shared" si="194"/>
        <v>1472.1000000000001</v>
      </c>
      <c r="M420" s="28">
        <f t="shared" ref="M420:M464" si="223">ROUND(L420*20%,2)</f>
        <v>294.42</v>
      </c>
      <c r="N420" s="28">
        <f t="shared" si="195"/>
        <v>1766.5200000000002</v>
      </c>
      <c r="O420" s="29">
        <v>72</v>
      </c>
      <c r="P420" s="30">
        <f t="shared" si="208"/>
        <v>6.13</v>
      </c>
      <c r="Q420" s="34">
        <f t="shared" ref="Q420:Q421" si="224">ROUND(441.63/O420,2)</f>
        <v>6.13</v>
      </c>
    </row>
    <row r="421" spans="1:17" s="13" customFormat="1" ht="15.95" customHeight="1" x14ac:dyDescent="0.25">
      <c r="A421" s="62">
        <v>316</v>
      </c>
      <c r="B421" s="12" t="s">
        <v>394</v>
      </c>
      <c r="C421" s="5" t="s">
        <v>383</v>
      </c>
      <c r="D421" s="25">
        <v>92.69</v>
      </c>
      <c r="E421" s="25">
        <v>816.99</v>
      </c>
      <c r="F421" s="25">
        <v>329.18</v>
      </c>
      <c r="G421" s="31">
        <f t="shared" si="220"/>
        <v>95.59</v>
      </c>
      <c r="H421" s="31">
        <f t="shared" si="192"/>
        <v>1334.45</v>
      </c>
      <c r="I421" s="31">
        <f t="shared" si="221"/>
        <v>94.77</v>
      </c>
      <c r="J421" s="31">
        <f t="shared" si="193"/>
        <v>1429.22</v>
      </c>
      <c r="K421" s="31">
        <f t="shared" si="222"/>
        <v>42.88</v>
      </c>
      <c r="L421" s="28">
        <f t="shared" si="194"/>
        <v>1472.1000000000001</v>
      </c>
      <c r="M421" s="28">
        <f t="shared" si="223"/>
        <v>294.42</v>
      </c>
      <c r="N421" s="28">
        <f t="shared" si="195"/>
        <v>1766.5200000000002</v>
      </c>
      <c r="O421" s="29">
        <v>93</v>
      </c>
      <c r="P421" s="30">
        <f t="shared" si="208"/>
        <v>4.75</v>
      </c>
      <c r="Q421" s="34">
        <f t="shared" si="224"/>
        <v>4.75</v>
      </c>
    </row>
    <row r="422" spans="1:17" s="13" customFormat="1" ht="15.95" customHeight="1" x14ac:dyDescent="0.25">
      <c r="A422" s="62">
        <v>317</v>
      </c>
      <c r="B422" s="12" t="s">
        <v>395</v>
      </c>
      <c r="C422" s="5" t="s">
        <v>387</v>
      </c>
      <c r="D422" s="26">
        <v>92.69</v>
      </c>
      <c r="E422" s="26">
        <v>838.3</v>
      </c>
      <c r="F422" s="26">
        <v>333.87</v>
      </c>
      <c r="G422" s="31">
        <f>ROUND((E422)*11.7%,2)</f>
        <v>98.08</v>
      </c>
      <c r="H422" s="31">
        <f t="shared" si="192"/>
        <v>1362.94</v>
      </c>
      <c r="I422" s="31">
        <f>ROUND(E422*11.6%,2)</f>
        <v>97.24</v>
      </c>
      <c r="J422" s="31">
        <f t="shared" si="193"/>
        <v>1460.18</v>
      </c>
      <c r="K422" s="31">
        <f t="shared" si="222"/>
        <v>43.81</v>
      </c>
      <c r="L422" s="28">
        <f t="shared" si="194"/>
        <v>1503.99</v>
      </c>
      <c r="M422" s="28">
        <f t="shared" si="223"/>
        <v>300.8</v>
      </c>
      <c r="N422" s="28">
        <f t="shared" si="195"/>
        <v>1804.79</v>
      </c>
      <c r="O422" s="29">
        <v>107</v>
      </c>
      <c r="P422" s="30">
        <f t="shared" si="208"/>
        <v>4.22</v>
      </c>
      <c r="Q422" s="34">
        <f>ROUND(451.2/O422,2)</f>
        <v>4.22</v>
      </c>
    </row>
    <row r="423" spans="1:17" s="13" customFormat="1" ht="15.95" customHeight="1" x14ac:dyDescent="0.25">
      <c r="A423" s="62">
        <v>318</v>
      </c>
      <c r="B423" s="12" t="s">
        <v>396</v>
      </c>
      <c r="C423" s="5" t="s">
        <v>397</v>
      </c>
      <c r="D423" s="25">
        <v>92.69</v>
      </c>
      <c r="E423" s="25">
        <v>816.99</v>
      </c>
      <c r="F423" s="25">
        <v>329.18</v>
      </c>
      <c r="G423" s="31">
        <f t="shared" ref="G423:G424" si="225">ROUND((E423)*11.7%,2)</f>
        <v>95.59</v>
      </c>
      <c r="H423" s="31">
        <f t="shared" si="192"/>
        <v>1334.45</v>
      </c>
      <c r="I423" s="31">
        <f t="shared" ref="I423:I424" si="226">ROUND(E423*11.6%,2)</f>
        <v>94.77</v>
      </c>
      <c r="J423" s="31">
        <f t="shared" si="193"/>
        <v>1429.22</v>
      </c>
      <c r="K423" s="31">
        <f t="shared" si="222"/>
        <v>42.88</v>
      </c>
      <c r="L423" s="28">
        <f t="shared" si="194"/>
        <v>1472.1000000000001</v>
      </c>
      <c r="M423" s="28">
        <f t="shared" si="223"/>
        <v>294.42</v>
      </c>
      <c r="N423" s="28">
        <f t="shared" si="195"/>
        <v>1766.5200000000002</v>
      </c>
      <c r="O423" s="29">
        <v>120</v>
      </c>
      <c r="P423" s="30">
        <f t="shared" si="208"/>
        <v>3.68</v>
      </c>
      <c r="Q423" s="34">
        <f t="shared" ref="Q423:Q424" si="227">ROUND(441.63/O423,2)</f>
        <v>3.68</v>
      </c>
    </row>
    <row r="424" spans="1:17" s="13" customFormat="1" ht="15.95" customHeight="1" x14ac:dyDescent="0.25">
      <c r="A424" s="62">
        <v>319</v>
      </c>
      <c r="B424" s="12" t="s">
        <v>398</v>
      </c>
      <c r="C424" s="5" t="s">
        <v>397</v>
      </c>
      <c r="D424" s="25">
        <v>92.69</v>
      </c>
      <c r="E424" s="25">
        <v>816.99</v>
      </c>
      <c r="F424" s="25">
        <v>329.18</v>
      </c>
      <c r="G424" s="31">
        <f t="shared" si="225"/>
        <v>95.59</v>
      </c>
      <c r="H424" s="31">
        <f t="shared" si="192"/>
        <v>1334.45</v>
      </c>
      <c r="I424" s="31">
        <f t="shared" si="226"/>
        <v>94.77</v>
      </c>
      <c r="J424" s="31">
        <f t="shared" si="193"/>
        <v>1429.22</v>
      </c>
      <c r="K424" s="31">
        <f t="shared" si="222"/>
        <v>42.88</v>
      </c>
      <c r="L424" s="28">
        <f t="shared" si="194"/>
        <v>1472.1000000000001</v>
      </c>
      <c r="M424" s="28">
        <f t="shared" si="223"/>
        <v>294.42</v>
      </c>
      <c r="N424" s="28">
        <f t="shared" si="195"/>
        <v>1766.5200000000002</v>
      </c>
      <c r="O424" s="29">
        <v>98</v>
      </c>
      <c r="P424" s="30">
        <f t="shared" si="208"/>
        <v>4.51</v>
      </c>
      <c r="Q424" s="34">
        <f t="shared" si="227"/>
        <v>4.51</v>
      </c>
    </row>
    <row r="425" spans="1:17" s="13" customFormat="1" ht="15.95" customHeight="1" x14ac:dyDescent="0.25">
      <c r="A425" s="62">
        <v>320</v>
      </c>
      <c r="B425" s="12" t="s">
        <v>399</v>
      </c>
      <c r="C425" s="38" t="s">
        <v>400</v>
      </c>
      <c r="D425" s="25">
        <v>92.69</v>
      </c>
      <c r="E425" s="25">
        <v>816.99</v>
      </c>
      <c r="F425" s="25">
        <v>329.18</v>
      </c>
      <c r="G425" s="31">
        <f>ROUND((E425)*11.7%,2)</f>
        <v>95.59</v>
      </c>
      <c r="H425" s="31">
        <f t="shared" si="192"/>
        <v>1334.45</v>
      </c>
      <c r="I425" s="31">
        <f>ROUND(E425*11.6%,2)</f>
        <v>94.77</v>
      </c>
      <c r="J425" s="18">
        <f t="shared" si="193"/>
        <v>1429.22</v>
      </c>
      <c r="K425" s="31">
        <f t="shared" si="222"/>
        <v>42.88</v>
      </c>
      <c r="L425" s="28">
        <f t="shared" si="194"/>
        <v>1472.1000000000001</v>
      </c>
      <c r="M425" s="28">
        <f t="shared" si="223"/>
        <v>294.42</v>
      </c>
      <c r="N425" s="28">
        <f t="shared" si="195"/>
        <v>1766.5200000000002</v>
      </c>
      <c r="O425" s="29">
        <v>75</v>
      </c>
      <c r="P425" s="30">
        <f t="shared" si="208"/>
        <v>5.89</v>
      </c>
      <c r="Q425" s="34">
        <f>ROUND(441.63/O425,2)</f>
        <v>5.89</v>
      </c>
    </row>
    <row r="426" spans="1:17" s="13" customFormat="1" ht="15.95" customHeight="1" x14ac:dyDescent="0.25">
      <c r="A426" s="62">
        <v>321</v>
      </c>
      <c r="B426" s="12" t="s">
        <v>401</v>
      </c>
      <c r="C426" s="5" t="s">
        <v>397</v>
      </c>
      <c r="D426" s="25">
        <v>92.69</v>
      </c>
      <c r="E426" s="25">
        <v>816.99</v>
      </c>
      <c r="F426" s="25">
        <v>329.18</v>
      </c>
      <c r="G426" s="31">
        <f t="shared" ref="G426:G427" si="228">ROUND((E426)*11.7%,2)</f>
        <v>95.59</v>
      </c>
      <c r="H426" s="31">
        <f t="shared" si="192"/>
        <v>1334.45</v>
      </c>
      <c r="I426" s="31">
        <f t="shared" ref="I426:I427" si="229">ROUND(E426*11.6%,2)</f>
        <v>94.77</v>
      </c>
      <c r="J426" s="31">
        <f t="shared" si="193"/>
        <v>1429.22</v>
      </c>
      <c r="K426" s="31">
        <f t="shared" si="222"/>
        <v>42.88</v>
      </c>
      <c r="L426" s="28">
        <f t="shared" si="194"/>
        <v>1472.1000000000001</v>
      </c>
      <c r="M426" s="28">
        <f t="shared" si="223"/>
        <v>294.42</v>
      </c>
      <c r="N426" s="28">
        <f t="shared" si="195"/>
        <v>1766.5200000000002</v>
      </c>
      <c r="O426" s="29">
        <v>80</v>
      </c>
      <c r="P426" s="30">
        <f t="shared" si="208"/>
        <v>5.52</v>
      </c>
      <c r="Q426" s="34">
        <f t="shared" ref="Q426:Q427" si="230">ROUND(441.63/O426,2)</f>
        <v>5.52</v>
      </c>
    </row>
    <row r="427" spans="1:17" s="13" customFormat="1" ht="15.95" customHeight="1" x14ac:dyDescent="0.25">
      <c r="A427" s="62">
        <v>322</v>
      </c>
      <c r="B427" s="12" t="s">
        <v>402</v>
      </c>
      <c r="C427" s="5" t="s">
        <v>397</v>
      </c>
      <c r="D427" s="25">
        <v>92.69</v>
      </c>
      <c r="E427" s="25">
        <v>816.99</v>
      </c>
      <c r="F427" s="25">
        <v>329.18</v>
      </c>
      <c r="G427" s="31">
        <f t="shared" si="228"/>
        <v>95.59</v>
      </c>
      <c r="H427" s="31">
        <f t="shared" si="192"/>
        <v>1334.45</v>
      </c>
      <c r="I427" s="31">
        <f t="shared" si="229"/>
        <v>94.77</v>
      </c>
      <c r="J427" s="31">
        <f t="shared" si="193"/>
        <v>1429.22</v>
      </c>
      <c r="K427" s="31">
        <f t="shared" si="222"/>
        <v>42.88</v>
      </c>
      <c r="L427" s="28">
        <f t="shared" si="194"/>
        <v>1472.1000000000001</v>
      </c>
      <c r="M427" s="28">
        <f t="shared" si="223"/>
        <v>294.42</v>
      </c>
      <c r="N427" s="28">
        <f t="shared" si="195"/>
        <v>1766.5200000000002</v>
      </c>
      <c r="O427" s="29">
        <v>74</v>
      </c>
      <c r="P427" s="30">
        <f t="shared" si="208"/>
        <v>5.97</v>
      </c>
      <c r="Q427" s="34">
        <f t="shared" si="230"/>
        <v>5.97</v>
      </c>
    </row>
    <row r="428" spans="1:17" s="13" customFormat="1" ht="15.95" customHeight="1" x14ac:dyDescent="0.25">
      <c r="A428" s="62">
        <v>323</v>
      </c>
      <c r="B428" s="12" t="s">
        <v>403</v>
      </c>
      <c r="C428" s="5" t="s">
        <v>387</v>
      </c>
      <c r="D428" s="26">
        <v>92.69</v>
      </c>
      <c r="E428" s="26">
        <v>838.3</v>
      </c>
      <c r="F428" s="26">
        <v>333.87</v>
      </c>
      <c r="G428" s="31">
        <f>ROUND((E428)*11.7%,2)</f>
        <v>98.08</v>
      </c>
      <c r="H428" s="31">
        <f t="shared" si="192"/>
        <v>1362.94</v>
      </c>
      <c r="I428" s="31">
        <f>ROUND(E428*11.6%,2)</f>
        <v>97.24</v>
      </c>
      <c r="J428" s="31">
        <f t="shared" si="193"/>
        <v>1460.18</v>
      </c>
      <c r="K428" s="31">
        <f t="shared" si="222"/>
        <v>43.81</v>
      </c>
      <c r="L428" s="28">
        <f t="shared" si="194"/>
        <v>1503.99</v>
      </c>
      <c r="M428" s="28">
        <f t="shared" si="223"/>
        <v>300.8</v>
      </c>
      <c r="N428" s="28">
        <f t="shared" si="195"/>
        <v>1804.79</v>
      </c>
      <c r="O428" s="29">
        <v>108</v>
      </c>
      <c r="P428" s="30">
        <f t="shared" si="208"/>
        <v>4.18</v>
      </c>
      <c r="Q428" s="34">
        <f>ROUND(451.2/O428,2)</f>
        <v>4.18</v>
      </c>
    </row>
    <row r="429" spans="1:17" s="13" customFormat="1" ht="15.95" customHeight="1" x14ac:dyDescent="0.25">
      <c r="A429" s="62">
        <v>324</v>
      </c>
      <c r="B429" s="12" t="s">
        <v>404</v>
      </c>
      <c r="C429" s="5" t="s">
        <v>405</v>
      </c>
      <c r="D429" s="26">
        <v>91.69</v>
      </c>
      <c r="E429" s="26">
        <v>833.42</v>
      </c>
      <c r="F429" s="26">
        <v>400</v>
      </c>
      <c r="G429" s="31">
        <f>ROUND((E429)*11.7%,2)</f>
        <v>97.51</v>
      </c>
      <c r="H429" s="31">
        <f t="shared" si="192"/>
        <v>1422.62</v>
      </c>
      <c r="I429" s="31">
        <f>ROUND(E429*11.6%,2)</f>
        <v>96.68</v>
      </c>
      <c r="J429" s="31">
        <f t="shared" si="193"/>
        <v>1519.3</v>
      </c>
      <c r="K429" s="31">
        <f t="shared" si="222"/>
        <v>45.58</v>
      </c>
      <c r="L429" s="28">
        <f t="shared" si="194"/>
        <v>1564.8799999999999</v>
      </c>
      <c r="M429" s="28">
        <f t="shared" si="223"/>
        <v>312.98</v>
      </c>
      <c r="N429" s="28">
        <f t="shared" si="195"/>
        <v>1877.86</v>
      </c>
      <c r="O429" s="29">
        <v>119</v>
      </c>
      <c r="P429" s="30">
        <f t="shared" si="208"/>
        <v>3.95</v>
      </c>
      <c r="Q429" s="34">
        <f>ROUND(469.47/O429,2)</f>
        <v>3.95</v>
      </c>
    </row>
    <row r="430" spans="1:17" s="13" customFormat="1" ht="15.95" customHeight="1" x14ac:dyDescent="0.25">
      <c r="A430" s="62">
        <v>325</v>
      </c>
      <c r="B430" s="12" t="s">
        <v>406</v>
      </c>
      <c r="C430" s="5" t="s">
        <v>387</v>
      </c>
      <c r="D430" s="26">
        <v>92.69</v>
      </c>
      <c r="E430" s="26">
        <v>838.3</v>
      </c>
      <c r="F430" s="26">
        <v>333.87</v>
      </c>
      <c r="G430" s="31">
        <f t="shared" ref="G430:G431" si="231">ROUND((E430)*11.7%,2)</f>
        <v>98.08</v>
      </c>
      <c r="H430" s="31">
        <f t="shared" si="192"/>
        <v>1362.94</v>
      </c>
      <c r="I430" s="31">
        <f t="shared" ref="I430:I431" si="232">ROUND(E430*11.6%,2)</f>
        <v>97.24</v>
      </c>
      <c r="J430" s="31">
        <f t="shared" si="193"/>
        <v>1460.18</v>
      </c>
      <c r="K430" s="31">
        <f t="shared" si="222"/>
        <v>43.81</v>
      </c>
      <c r="L430" s="28">
        <f t="shared" si="194"/>
        <v>1503.99</v>
      </c>
      <c r="M430" s="28">
        <f t="shared" si="223"/>
        <v>300.8</v>
      </c>
      <c r="N430" s="28">
        <f t="shared" si="195"/>
        <v>1804.79</v>
      </c>
      <c r="O430" s="29">
        <v>34</v>
      </c>
      <c r="P430" s="30">
        <f t="shared" si="208"/>
        <v>13.27</v>
      </c>
      <c r="Q430" s="34">
        <f t="shared" ref="Q430:Q431" si="233">ROUND(451.2/O430,2)</f>
        <v>13.27</v>
      </c>
    </row>
    <row r="431" spans="1:17" s="13" customFormat="1" ht="15.95" customHeight="1" x14ac:dyDescent="0.25">
      <c r="A431" s="62">
        <v>326</v>
      </c>
      <c r="B431" s="12" t="s">
        <v>407</v>
      </c>
      <c r="C431" s="5" t="s">
        <v>387</v>
      </c>
      <c r="D431" s="26">
        <v>92.69</v>
      </c>
      <c r="E431" s="26">
        <v>838.3</v>
      </c>
      <c r="F431" s="26">
        <v>333.87</v>
      </c>
      <c r="G431" s="31">
        <f t="shared" si="231"/>
        <v>98.08</v>
      </c>
      <c r="H431" s="31">
        <f t="shared" ref="H431:H464" si="234">D431+E431+F431+G431</f>
        <v>1362.94</v>
      </c>
      <c r="I431" s="31">
        <f t="shared" si="232"/>
        <v>97.24</v>
      </c>
      <c r="J431" s="31">
        <f t="shared" ref="J431:J464" si="235">H431+I431</f>
        <v>1460.18</v>
      </c>
      <c r="K431" s="31">
        <f t="shared" si="222"/>
        <v>43.81</v>
      </c>
      <c r="L431" s="28">
        <f t="shared" ref="L431:L464" si="236">J431+K431</f>
        <v>1503.99</v>
      </c>
      <c r="M431" s="28">
        <f t="shared" si="223"/>
        <v>300.8</v>
      </c>
      <c r="N431" s="28">
        <f t="shared" ref="N431:N464" si="237">L431+M431</f>
        <v>1804.79</v>
      </c>
      <c r="O431" s="29">
        <v>117</v>
      </c>
      <c r="P431" s="30">
        <f t="shared" si="208"/>
        <v>3.86</v>
      </c>
      <c r="Q431" s="34">
        <f t="shared" si="233"/>
        <v>3.86</v>
      </c>
    </row>
    <row r="432" spans="1:17" s="13" customFormat="1" ht="15.95" customHeight="1" x14ac:dyDescent="0.25">
      <c r="A432" s="62">
        <v>327</v>
      </c>
      <c r="B432" s="12" t="s">
        <v>408</v>
      </c>
      <c r="C432" s="5" t="s">
        <v>409</v>
      </c>
      <c r="D432" s="3">
        <v>98.15</v>
      </c>
      <c r="E432" s="26">
        <v>838.3</v>
      </c>
      <c r="F432" s="3">
        <v>333.87</v>
      </c>
      <c r="G432" s="31">
        <f>ROUND((E432)*11.7%,2)</f>
        <v>98.08</v>
      </c>
      <c r="H432" s="31">
        <f t="shared" si="234"/>
        <v>1368.3999999999999</v>
      </c>
      <c r="I432" s="31">
        <f>ROUND(E432*11.6%,2)</f>
        <v>97.24</v>
      </c>
      <c r="J432" s="31">
        <f t="shared" si="235"/>
        <v>1465.6399999999999</v>
      </c>
      <c r="K432" s="31">
        <f t="shared" si="222"/>
        <v>43.97</v>
      </c>
      <c r="L432" s="28">
        <f t="shared" si="236"/>
        <v>1509.61</v>
      </c>
      <c r="M432" s="28">
        <f t="shared" si="223"/>
        <v>301.92</v>
      </c>
      <c r="N432" s="28">
        <f t="shared" si="237"/>
        <v>1811.53</v>
      </c>
      <c r="O432" s="29">
        <v>159</v>
      </c>
      <c r="P432" s="30">
        <f t="shared" si="208"/>
        <v>2.85</v>
      </c>
      <c r="Q432" s="37">
        <f>ROUND(452.88/O432,2)</f>
        <v>2.85</v>
      </c>
    </row>
    <row r="433" spans="1:17" s="13" customFormat="1" ht="15.95" customHeight="1" x14ac:dyDescent="0.25">
      <c r="A433" s="62">
        <v>328</v>
      </c>
      <c r="B433" s="12" t="s">
        <v>410</v>
      </c>
      <c r="C433" s="5" t="s">
        <v>378</v>
      </c>
      <c r="D433" s="9">
        <v>98.15</v>
      </c>
      <c r="E433" s="10">
        <v>838.3</v>
      </c>
      <c r="F433" s="9">
        <v>333.87</v>
      </c>
      <c r="G433" s="31">
        <f>ROUND((E433)*11.7%,2)</f>
        <v>98.08</v>
      </c>
      <c r="H433" s="31">
        <f t="shared" si="234"/>
        <v>1368.3999999999999</v>
      </c>
      <c r="I433" s="31">
        <f>ROUND(E433*11.6%,2)</f>
        <v>97.24</v>
      </c>
      <c r="J433" s="31">
        <f t="shared" si="235"/>
        <v>1465.6399999999999</v>
      </c>
      <c r="K433" s="31">
        <f t="shared" si="222"/>
        <v>43.97</v>
      </c>
      <c r="L433" s="28">
        <f t="shared" si="236"/>
        <v>1509.61</v>
      </c>
      <c r="M433" s="28">
        <f t="shared" si="223"/>
        <v>301.92</v>
      </c>
      <c r="N433" s="28">
        <f t="shared" si="237"/>
        <v>1811.53</v>
      </c>
      <c r="O433" s="29">
        <v>152</v>
      </c>
      <c r="P433" s="30">
        <f t="shared" si="208"/>
        <v>2.98</v>
      </c>
      <c r="Q433" s="37">
        <f>ROUND(452.88/O433,2)</f>
        <v>2.98</v>
      </c>
    </row>
    <row r="434" spans="1:17" s="13" customFormat="1" ht="15.95" customHeight="1" x14ac:dyDescent="0.25">
      <c r="A434" s="62">
        <v>329</v>
      </c>
      <c r="B434" s="12" t="s">
        <v>411</v>
      </c>
      <c r="C434" s="5" t="s">
        <v>409</v>
      </c>
      <c r="D434" s="3">
        <v>98.15</v>
      </c>
      <c r="E434" s="26">
        <v>838.3</v>
      </c>
      <c r="F434" s="3">
        <v>333.87</v>
      </c>
      <c r="G434" s="31">
        <f>ROUND((E434)*11.7%,2)</f>
        <v>98.08</v>
      </c>
      <c r="H434" s="31">
        <f t="shared" si="234"/>
        <v>1368.3999999999999</v>
      </c>
      <c r="I434" s="31">
        <f>ROUND(E434*11.6%,2)</f>
        <v>97.24</v>
      </c>
      <c r="J434" s="31">
        <f t="shared" si="235"/>
        <v>1465.6399999999999</v>
      </c>
      <c r="K434" s="31">
        <f t="shared" si="222"/>
        <v>43.97</v>
      </c>
      <c r="L434" s="28">
        <f t="shared" si="236"/>
        <v>1509.61</v>
      </c>
      <c r="M434" s="28">
        <f t="shared" si="223"/>
        <v>301.92</v>
      </c>
      <c r="N434" s="28">
        <f t="shared" si="237"/>
        <v>1811.53</v>
      </c>
      <c r="O434" s="29">
        <v>151</v>
      </c>
      <c r="P434" s="30">
        <f t="shared" si="208"/>
        <v>3</v>
      </c>
      <c r="Q434" s="37">
        <f>ROUND(452.88/O434,2)</f>
        <v>3</v>
      </c>
    </row>
    <row r="435" spans="1:17" s="13" customFormat="1" ht="8.1" customHeight="1" x14ac:dyDescent="0.25">
      <c r="A435" s="78">
        <v>330</v>
      </c>
      <c r="B435" s="107" t="s">
        <v>879</v>
      </c>
      <c r="C435" s="6" t="s">
        <v>397</v>
      </c>
      <c r="D435" s="67">
        <f>92.69*2</f>
        <v>185.38</v>
      </c>
      <c r="E435" s="67">
        <f>816.99*2</f>
        <v>1633.98</v>
      </c>
      <c r="F435" s="93">
        <f>329.18*2</f>
        <v>658.36</v>
      </c>
      <c r="G435" s="69">
        <f>ROUND((E435)*11.7%,2)</f>
        <v>191.18</v>
      </c>
      <c r="H435" s="69">
        <f t="shared" si="234"/>
        <v>2668.9</v>
      </c>
      <c r="I435" s="69">
        <f t="shared" ref="I435" si="238">ROUND(E435*11.6%,2)</f>
        <v>189.54</v>
      </c>
      <c r="J435" s="69">
        <f t="shared" si="235"/>
        <v>2858.44</v>
      </c>
      <c r="K435" s="69">
        <f t="shared" si="222"/>
        <v>85.75</v>
      </c>
      <c r="L435" s="71">
        <f t="shared" si="236"/>
        <v>2944.19</v>
      </c>
      <c r="M435" s="71">
        <f t="shared" si="223"/>
        <v>588.84</v>
      </c>
      <c r="N435" s="71">
        <f t="shared" si="237"/>
        <v>3533.03</v>
      </c>
      <c r="O435" s="73">
        <v>52</v>
      </c>
      <c r="P435" s="75">
        <f t="shared" si="208"/>
        <v>16.989999999999998</v>
      </c>
      <c r="Q435" s="77">
        <f>ROUND(441.63*2/O435,2)</f>
        <v>16.989999999999998</v>
      </c>
    </row>
    <row r="436" spans="1:17" s="13" customFormat="1" ht="8.1" customHeight="1" x14ac:dyDescent="0.25">
      <c r="A436" s="78"/>
      <c r="B436" s="107"/>
      <c r="C436" s="11" t="s">
        <v>412</v>
      </c>
      <c r="D436" s="68"/>
      <c r="E436" s="68"/>
      <c r="F436" s="94"/>
      <c r="G436" s="70">
        <f t="shared" ref="G436:G463" si="239">ROUND((D436+E436+F436)*11.7%,2)</f>
        <v>0</v>
      </c>
      <c r="H436" s="70">
        <f t="shared" si="234"/>
        <v>0</v>
      </c>
      <c r="I436" s="70"/>
      <c r="J436" s="70">
        <f t="shared" si="235"/>
        <v>0</v>
      </c>
      <c r="K436" s="70">
        <f t="shared" si="222"/>
        <v>0</v>
      </c>
      <c r="L436" s="72">
        <f t="shared" si="236"/>
        <v>0</v>
      </c>
      <c r="M436" s="72">
        <f t="shared" si="223"/>
        <v>0</v>
      </c>
      <c r="N436" s="72">
        <f t="shared" si="237"/>
        <v>0</v>
      </c>
      <c r="O436" s="74"/>
      <c r="P436" s="76" t="e">
        <f t="shared" si="208"/>
        <v>#DIV/0!</v>
      </c>
      <c r="Q436" s="77" t="e">
        <f t="shared" si="218"/>
        <v>#DIV/0!</v>
      </c>
    </row>
    <row r="437" spans="1:17" s="13" customFormat="1" ht="15.95" customHeight="1" x14ac:dyDescent="0.25">
      <c r="A437" s="62">
        <v>331</v>
      </c>
      <c r="B437" s="12" t="s">
        <v>413</v>
      </c>
      <c r="C437" s="5" t="s">
        <v>387</v>
      </c>
      <c r="D437" s="26">
        <v>92.69</v>
      </c>
      <c r="E437" s="26">
        <v>838.3</v>
      </c>
      <c r="F437" s="26">
        <v>333.87</v>
      </c>
      <c r="G437" s="31">
        <f t="shared" ref="G437:G438" si="240">ROUND((E437)*11.7%,2)</f>
        <v>98.08</v>
      </c>
      <c r="H437" s="31">
        <f t="shared" si="234"/>
        <v>1362.94</v>
      </c>
      <c r="I437" s="31">
        <f t="shared" ref="I437:I438" si="241">ROUND(E437*11.6%,2)</f>
        <v>97.24</v>
      </c>
      <c r="J437" s="31">
        <f t="shared" si="235"/>
        <v>1460.18</v>
      </c>
      <c r="K437" s="31">
        <f t="shared" si="222"/>
        <v>43.81</v>
      </c>
      <c r="L437" s="28">
        <f t="shared" si="236"/>
        <v>1503.99</v>
      </c>
      <c r="M437" s="28">
        <f t="shared" si="223"/>
        <v>300.8</v>
      </c>
      <c r="N437" s="28">
        <f t="shared" si="237"/>
        <v>1804.79</v>
      </c>
      <c r="O437" s="29">
        <v>119</v>
      </c>
      <c r="P437" s="30">
        <f t="shared" si="208"/>
        <v>3.79</v>
      </c>
      <c r="Q437" s="34">
        <f t="shared" ref="Q437:Q438" si="242">ROUND(451.2/O437,2)</f>
        <v>3.79</v>
      </c>
    </row>
    <row r="438" spans="1:17" s="13" customFormat="1" ht="15.95" customHeight="1" x14ac:dyDescent="0.25">
      <c r="A438" s="62">
        <v>332</v>
      </c>
      <c r="B438" s="12" t="s">
        <v>414</v>
      </c>
      <c r="C438" s="5" t="s">
        <v>387</v>
      </c>
      <c r="D438" s="26">
        <v>92.69</v>
      </c>
      <c r="E438" s="26">
        <v>838.3</v>
      </c>
      <c r="F438" s="26">
        <v>333.87</v>
      </c>
      <c r="G438" s="31">
        <f t="shared" si="240"/>
        <v>98.08</v>
      </c>
      <c r="H438" s="31">
        <f t="shared" si="234"/>
        <v>1362.94</v>
      </c>
      <c r="I438" s="31">
        <f t="shared" si="241"/>
        <v>97.24</v>
      </c>
      <c r="J438" s="31">
        <f t="shared" si="235"/>
        <v>1460.18</v>
      </c>
      <c r="K438" s="31">
        <f t="shared" si="222"/>
        <v>43.81</v>
      </c>
      <c r="L438" s="28">
        <f t="shared" si="236"/>
        <v>1503.99</v>
      </c>
      <c r="M438" s="28">
        <f t="shared" si="223"/>
        <v>300.8</v>
      </c>
      <c r="N438" s="28">
        <f t="shared" si="237"/>
        <v>1804.79</v>
      </c>
      <c r="O438" s="29">
        <v>107</v>
      </c>
      <c r="P438" s="30">
        <f t="shared" si="208"/>
        <v>4.22</v>
      </c>
      <c r="Q438" s="34">
        <f t="shared" si="242"/>
        <v>4.22</v>
      </c>
    </row>
    <row r="439" spans="1:17" s="13" customFormat="1" ht="15.95" customHeight="1" x14ac:dyDescent="0.25">
      <c r="A439" s="62">
        <v>333</v>
      </c>
      <c r="B439" s="12" t="s">
        <v>415</v>
      </c>
      <c r="C439" s="5" t="s">
        <v>397</v>
      </c>
      <c r="D439" s="26">
        <v>92.69</v>
      </c>
      <c r="E439" s="25">
        <v>816.99</v>
      </c>
      <c r="F439" s="25">
        <v>329.18</v>
      </c>
      <c r="G439" s="31">
        <f>ROUND((E439)*11.7%,2)</f>
        <v>95.59</v>
      </c>
      <c r="H439" s="31">
        <f t="shared" si="234"/>
        <v>1334.45</v>
      </c>
      <c r="I439" s="31">
        <f>ROUND(E439*11.6%,2)</f>
        <v>94.77</v>
      </c>
      <c r="J439" s="31">
        <f t="shared" si="235"/>
        <v>1429.22</v>
      </c>
      <c r="K439" s="31">
        <f t="shared" si="222"/>
        <v>42.88</v>
      </c>
      <c r="L439" s="28">
        <f t="shared" si="236"/>
        <v>1472.1000000000001</v>
      </c>
      <c r="M439" s="28">
        <f t="shared" si="223"/>
        <v>294.42</v>
      </c>
      <c r="N439" s="28">
        <f t="shared" si="237"/>
        <v>1766.5200000000002</v>
      </c>
      <c r="O439" s="29">
        <v>71</v>
      </c>
      <c r="P439" s="30">
        <f t="shared" si="208"/>
        <v>6.22</v>
      </c>
      <c r="Q439" s="34">
        <f>ROUND(441.63/O439,2)</f>
        <v>6.22</v>
      </c>
    </row>
    <row r="440" spans="1:17" s="13" customFormat="1" ht="2.25" customHeight="1" x14ac:dyDescent="0.25">
      <c r="A440" s="93">
        <v>334</v>
      </c>
      <c r="B440" s="86" t="s">
        <v>416</v>
      </c>
      <c r="C440" s="6" t="s">
        <v>412</v>
      </c>
      <c r="D440" s="67">
        <f>92.69*6+27.1</f>
        <v>583.24</v>
      </c>
      <c r="E440" s="67">
        <f>816.99*6+698.53</f>
        <v>5600.47</v>
      </c>
      <c r="F440" s="67">
        <f>329.18*6+1395.09</f>
        <v>3370.17</v>
      </c>
      <c r="G440" s="69">
        <f>ROUND((E440)*11.7%,2)</f>
        <v>655.25</v>
      </c>
      <c r="H440" s="69">
        <f t="shared" si="234"/>
        <v>10209.130000000001</v>
      </c>
      <c r="I440" s="69">
        <f>ROUND(E440*11.6%,2)</f>
        <v>649.65</v>
      </c>
      <c r="J440" s="69">
        <f t="shared" si="235"/>
        <v>10858.78</v>
      </c>
      <c r="K440" s="69">
        <f t="shared" si="222"/>
        <v>325.76</v>
      </c>
      <c r="L440" s="69">
        <f t="shared" si="236"/>
        <v>11184.54</v>
      </c>
      <c r="M440" s="69">
        <f t="shared" si="223"/>
        <v>2236.91</v>
      </c>
      <c r="N440" s="69">
        <f t="shared" si="237"/>
        <v>13421.45</v>
      </c>
      <c r="O440" s="115">
        <f>54+54+55+55+49+49</f>
        <v>316</v>
      </c>
      <c r="P440" s="118">
        <f t="shared" si="208"/>
        <v>10.62</v>
      </c>
      <c r="Q440" s="119">
        <f>ROUND((441.63*6+705.6)/O440,2)</f>
        <v>10.62</v>
      </c>
    </row>
    <row r="441" spans="1:17" s="13" customFormat="1" ht="2.25" customHeight="1" x14ac:dyDescent="0.25">
      <c r="A441" s="95"/>
      <c r="B441" s="87"/>
      <c r="C441" s="7" t="s">
        <v>412</v>
      </c>
      <c r="D441" s="91"/>
      <c r="E441" s="91"/>
      <c r="F441" s="91"/>
      <c r="G441" s="84">
        <f t="shared" si="239"/>
        <v>0</v>
      </c>
      <c r="H441" s="84">
        <f t="shared" si="234"/>
        <v>0</v>
      </c>
      <c r="I441" s="84">
        <f t="shared" ref="I441:I463" si="243">ROUND(H441*11.6%,2)</f>
        <v>0</v>
      </c>
      <c r="J441" s="84">
        <f t="shared" si="235"/>
        <v>0</v>
      </c>
      <c r="K441" s="84">
        <f t="shared" si="222"/>
        <v>0</v>
      </c>
      <c r="L441" s="84">
        <f t="shared" si="236"/>
        <v>0</v>
      </c>
      <c r="M441" s="84">
        <f t="shared" si="223"/>
        <v>0</v>
      </c>
      <c r="N441" s="84">
        <f t="shared" si="237"/>
        <v>0</v>
      </c>
      <c r="O441" s="116"/>
      <c r="P441" s="118" t="e">
        <f t="shared" si="208"/>
        <v>#DIV/0!</v>
      </c>
      <c r="Q441" s="119" t="e">
        <f t="shared" si="218"/>
        <v>#DIV/0!</v>
      </c>
    </row>
    <row r="442" spans="1:17" s="13" customFormat="1" ht="2.25" customHeight="1" x14ac:dyDescent="0.25">
      <c r="A442" s="95"/>
      <c r="B442" s="87"/>
      <c r="C442" s="7" t="s">
        <v>412</v>
      </c>
      <c r="D442" s="91"/>
      <c r="E442" s="91"/>
      <c r="F442" s="91"/>
      <c r="G442" s="84">
        <f t="shared" si="239"/>
        <v>0</v>
      </c>
      <c r="H442" s="84">
        <f t="shared" si="234"/>
        <v>0</v>
      </c>
      <c r="I442" s="84">
        <f t="shared" si="243"/>
        <v>0</v>
      </c>
      <c r="J442" s="84">
        <f t="shared" si="235"/>
        <v>0</v>
      </c>
      <c r="K442" s="84">
        <f t="shared" si="222"/>
        <v>0</v>
      </c>
      <c r="L442" s="84">
        <f t="shared" si="236"/>
        <v>0</v>
      </c>
      <c r="M442" s="84">
        <f t="shared" si="223"/>
        <v>0</v>
      </c>
      <c r="N442" s="84">
        <f t="shared" si="237"/>
        <v>0</v>
      </c>
      <c r="O442" s="116"/>
      <c r="P442" s="118" t="e">
        <f t="shared" si="208"/>
        <v>#DIV/0!</v>
      </c>
      <c r="Q442" s="119" t="e">
        <f t="shared" si="218"/>
        <v>#DIV/0!</v>
      </c>
    </row>
    <row r="443" spans="1:17" s="13" customFormat="1" ht="2.25" customHeight="1" x14ac:dyDescent="0.25">
      <c r="A443" s="95"/>
      <c r="B443" s="87"/>
      <c r="C443" s="7" t="s">
        <v>412</v>
      </c>
      <c r="D443" s="91"/>
      <c r="E443" s="91"/>
      <c r="F443" s="91"/>
      <c r="G443" s="84">
        <f t="shared" si="239"/>
        <v>0</v>
      </c>
      <c r="H443" s="84">
        <f t="shared" si="234"/>
        <v>0</v>
      </c>
      <c r="I443" s="84">
        <f t="shared" si="243"/>
        <v>0</v>
      </c>
      <c r="J443" s="84">
        <f t="shared" si="235"/>
        <v>0</v>
      </c>
      <c r="K443" s="84">
        <f t="shared" si="222"/>
        <v>0</v>
      </c>
      <c r="L443" s="84">
        <f t="shared" si="236"/>
        <v>0</v>
      </c>
      <c r="M443" s="84">
        <f t="shared" si="223"/>
        <v>0</v>
      </c>
      <c r="N443" s="84">
        <f t="shared" si="237"/>
        <v>0</v>
      </c>
      <c r="O443" s="116"/>
      <c r="P443" s="118" t="e">
        <f t="shared" si="208"/>
        <v>#DIV/0!</v>
      </c>
      <c r="Q443" s="119" t="e">
        <f t="shared" si="218"/>
        <v>#DIV/0!</v>
      </c>
    </row>
    <row r="444" spans="1:17" s="13" customFormat="1" ht="2.25" customHeight="1" x14ac:dyDescent="0.25">
      <c r="A444" s="95"/>
      <c r="B444" s="87"/>
      <c r="C444" s="7" t="s">
        <v>412</v>
      </c>
      <c r="D444" s="91"/>
      <c r="E444" s="91"/>
      <c r="F444" s="91"/>
      <c r="G444" s="84">
        <f t="shared" si="239"/>
        <v>0</v>
      </c>
      <c r="H444" s="84">
        <f t="shared" si="234"/>
        <v>0</v>
      </c>
      <c r="I444" s="84">
        <f t="shared" si="243"/>
        <v>0</v>
      </c>
      <c r="J444" s="84">
        <f t="shared" si="235"/>
        <v>0</v>
      </c>
      <c r="K444" s="84">
        <f t="shared" si="222"/>
        <v>0</v>
      </c>
      <c r="L444" s="84">
        <f t="shared" si="236"/>
        <v>0</v>
      </c>
      <c r="M444" s="84">
        <f t="shared" si="223"/>
        <v>0</v>
      </c>
      <c r="N444" s="84">
        <f t="shared" si="237"/>
        <v>0</v>
      </c>
      <c r="O444" s="116"/>
      <c r="P444" s="118" t="e">
        <f t="shared" si="208"/>
        <v>#DIV/0!</v>
      </c>
      <c r="Q444" s="119" t="e">
        <f t="shared" si="218"/>
        <v>#DIV/0!</v>
      </c>
    </row>
    <row r="445" spans="1:17" s="13" customFormat="1" ht="2.25" customHeight="1" x14ac:dyDescent="0.25">
      <c r="A445" s="95"/>
      <c r="B445" s="87"/>
      <c r="C445" s="7" t="s">
        <v>412</v>
      </c>
      <c r="D445" s="91"/>
      <c r="E445" s="91"/>
      <c r="F445" s="91"/>
      <c r="G445" s="84">
        <f t="shared" si="239"/>
        <v>0</v>
      </c>
      <c r="H445" s="84">
        <f t="shared" si="234"/>
        <v>0</v>
      </c>
      <c r="I445" s="84">
        <f t="shared" si="243"/>
        <v>0</v>
      </c>
      <c r="J445" s="84">
        <f t="shared" si="235"/>
        <v>0</v>
      </c>
      <c r="K445" s="84">
        <f t="shared" si="222"/>
        <v>0</v>
      </c>
      <c r="L445" s="84">
        <f t="shared" si="236"/>
        <v>0</v>
      </c>
      <c r="M445" s="84">
        <f t="shared" si="223"/>
        <v>0</v>
      </c>
      <c r="N445" s="84">
        <f t="shared" si="237"/>
        <v>0</v>
      </c>
      <c r="O445" s="116"/>
      <c r="P445" s="118" t="e">
        <f t="shared" si="208"/>
        <v>#DIV/0!</v>
      </c>
      <c r="Q445" s="119" t="e">
        <f t="shared" si="218"/>
        <v>#DIV/0!</v>
      </c>
    </row>
    <row r="446" spans="1:17" s="13" customFormat="1" ht="2.25" customHeight="1" x14ac:dyDescent="0.25">
      <c r="A446" s="95"/>
      <c r="B446" s="88"/>
      <c r="C446" s="11" t="s">
        <v>417</v>
      </c>
      <c r="D446" s="68"/>
      <c r="E446" s="68">
        <f>740.38*6</f>
        <v>4442.28</v>
      </c>
      <c r="F446" s="68">
        <f>312.32*6</f>
        <v>1873.92</v>
      </c>
      <c r="G446" s="70">
        <f t="shared" si="239"/>
        <v>739</v>
      </c>
      <c r="H446" s="70">
        <f t="shared" si="234"/>
        <v>7055.2</v>
      </c>
      <c r="I446" s="70">
        <f t="shared" si="243"/>
        <v>818.4</v>
      </c>
      <c r="J446" s="70">
        <f t="shared" si="235"/>
        <v>7873.5999999999995</v>
      </c>
      <c r="K446" s="70">
        <f t="shared" si="222"/>
        <v>236.21</v>
      </c>
      <c r="L446" s="70">
        <f t="shared" si="236"/>
        <v>8109.8099999999995</v>
      </c>
      <c r="M446" s="70">
        <f t="shared" si="223"/>
        <v>1621.96</v>
      </c>
      <c r="N446" s="70">
        <f t="shared" si="237"/>
        <v>9731.77</v>
      </c>
      <c r="O446" s="117">
        <f>54+54+55+55+49+49</f>
        <v>316</v>
      </c>
      <c r="P446" s="118">
        <f t="shared" si="208"/>
        <v>7.7</v>
      </c>
      <c r="Q446" s="119">
        <f t="shared" si="218"/>
        <v>1.62</v>
      </c>
    </row>
    <row r="447" spans="1:17" s="13" customFormat="1" ht="15.95" customHeight="1" x14ac:dyDescent="0.25">
      <c r="A447" s="62">
        <v>335</v>
      </c>
      <c r="B447" s="12" t="s">
        <v>418</v>
      </c>
      <c r="C447" s="5" t="s">
        <v>378</v>
      </c>
      <c r="D447" s="9">
        <v>98.15</v>
      </c>
      <c r="E447" s="10">
        <v>838.3</v>
      </c>
      <c r="F447" s="9">
        <v>333.87</v>
      </c>
      <c r="G447" s="31">
        <f>ROUND((E447)*11.7%,2)</f>
        <v>98.08</v>
      </c>
      <c r="H447" s="31">
        <f t="shared" si="234"/>
        <v>1368.3999999999999</v>
      </c>
      <c r="I447" s="31">
        <f>ROUND(E447*11.6%,2)</f>
        <v>97.24</v>
      </c>
      <c r="J447" s="31">
        <f t="shared" si="235"/>
        <v>1465.6399999999999</v>
      </c>
      <c r="K447" s="31">
        <f t="shared" si="222"/>
        <v>43.97</v>
      </c>
      <c r="L447" s="28">
        <f t="shared" si="236"/>
        <v>1509.61</v>
      </c>
      <c r="M447" s="28">
        <f t="shared" si="223"/>
        <v>301.92</v>
      </c>
      <c r="N447" s="28">
        <f t="shared" si="237"/>
        <v>1811.53</v>
      </c>
      <c r="O447" s="29">
        <v>134</v>
      </c>
      <c r="P447" s="30">
        <f t="shared" si="208"/>
        <v>3.38</v>
      </c>
      <c r="Q447" s="37">
        <f>ROUND(452.88/O447,2)</f>
        <v>3.38</v>
      </c>
    </row>
    <row r="448" spans="1:17" s="13" customFormat="1" ht="15.95" customHeight="1" x14ac:dyDescent="0.25">
      <c r="A448" s="62">
        <v>336</v>
      </c>
      <c r="B448" s="12" t="s">
        <v>419</v>
      </c>
      <c r="C448" s="5" t="s">
        <v>387</v>
      </c>
      <c r="D448" s="26">
        <v>92.69</v>
      </c>
      <c r="E448" s="26">
        <v>838.3</v>
      </c>
      <c r="F448" s="26">
        <v>333.87</v>
      </c>
      <c r="G448" s="31">
        <f>ROUND((E448)*11.7%,2)</f>
        <v>98.08</v>
      </c>
      <c r="H448" s="31">
        <f t="shared" si="234"/>
        <v>1362.94</v>
      </c>
      <c r="I448" s="31">
        <f>ROUND(E448*11.6%,2)</f>
        <v>97.24</v>
      </c>
      <c r="J448" s="31">
        <f t="shared" si="235"/>
        <v>1460.18</v>
      </c>
      <c r="K448" s="31">
        <f t="shared" si="222"/>
        <v>43.81</v>
      </c>
      <c r="L448" s="28">
        <f t="shared" si="236"/>
        <v>1503.99</v>
      </c>
      <c r="M448" s="28">
        <f t="shared" si="223"/>
        <v>300.8</v>
      </c>
      <c r="N448" s="28">
        <f t="shared" si="237"/>
        <v>1804.79</v>
      </c>
      <c r="O448" s="29">
        <v>110</v>
      </c>
      <c r="P448" s="30">
        <f t="shared" si="208"/>
        <v>4.0999999999999996</v>
      </c>
      <c r="Q448" s="34">
        <f>ROUND(451.2/O448,2)</f>
        <v>4.0999999999999996</v>
      </c>
    </row>
    <row r="449" spans="1:17" s="13" customFormat="1" ht="15.95" customHeight="1" x14ac:dyDescent="0.25">
      <c r="A449" s="62">
        <v>337</v>
      </c>
      <c r="B449" s="12" t="s">
        <v>420</v>
      </c>
      <c r="C449" s="5" t="s">
        <v>397</v>
      </c>
      <c r="D449" s="26">
        <v>92.69</v>
      </c>
      <c r="E449" s="25">
        <v>816.99</v>
      </c>
      <c r="F449" s="25">
        <v>329.18</v>
      </c>
      <c r="G449" s="31">
        <f>ROUND((E449)*11.7%,2)</f>
        <v>95.59</v>
      </c>
      <c r="H449" s="31">
        <f t="shared" si="234"/>
        <v>1334.45</v>
      </c>
      <c r="I449" s="31">
        <f>ROUND(E449*11.6%,2)</f>
        <v>94.77</v>
      </c>
      <c r="J449" s="31">
        <f t="shared" si="235"/>
        <v>1429.22</v>
      </c>
      <c r="K449" s="31">
        <f t="shared" si="222"/>
        <v>42.88</v>
      </c>
      <c r="L449" s="28">
        <f t="shared" si="236"/>
        <v>1472.1000000000001</v>
      </c>
      <c r="M449" s="28">
        <f t="shared" si="223"/>
        <v>294.42</v>
      </c>
      <c r="N449" s="28">
        <f t="shared" si="237"/>
        <v>1766.5200000000002</v>
      </c>
      <c r="O449" s="29">
        <v>72</v>
      </c>
      <c r="P449" s="30">
        <f t="shared" si="208"/>
        <v>6.13</v>
      </c>
      <c r="Q449" s="34">
        <f>ROUND(441.63/O449,2)</f>
        <v>6.13</v>
      </c>
    </row>
    <row r="450" spans="1:17" s="13" customFormat="1" ht="15.95" customHeight="1" x14ac:dyDescent="0.25">
      <c r="A450" s="62">
        <v>338</v>
      </c>
      <c r="B450" s="12" t="s">
        <v>421</v>
      </c>
      <c r="C450" s="5" t="s">
        <v>387</v>
      </c>
      <c r="D450" s="26">
        <v>92.69</v>
      </c>
      <c r="E450" s="26">
        <v>838.3</v>
      </c>
      <c r="F450" s="26">
        <v>333.87</v>
      </c>
      <c r="G450" s="31">
        <f>ROUND((E450)*11.7%,2)</f>
        <v>98.08</v>
      </c>
      <c r="H450" s="31">
        <f t="shared" si="234"/>
        <v>1362.94</v>
      </c>
      <c r="I450" s="31">
        <f>ROUND(E450*11.6%,2)</f>
        <v>97.24</v>
      </c>
      <c r="J450" s="31">
        <f t="shared" si="235"/>
        <v>1460.18</v>
      </c>
      <c r="K450" s="31">
        <f t="shared" si="222"/>
        <v>43.81</v>
      </c>
      <c r="L450" s="28">
        <f t="shared" si="236"/>
        <v>1503.99</v>
      </c>
      <c r="M450" s="28">
        <f t="shared" si="223"/>
        <v>300.8</v>
      </c>
      <c r="N450" s="28">
        <f t="shared" si="237"/>
        <v>1804.79</v>
      </c>
      <c r="O450" s="29">
        <v>120</v>
      </c>
      <c r="P450" s="30">
        <f t="shared" si="208"/>
        <v>3.76</v>
      </c>
      <c r="Q450" s="34">
        <f>ROUND(451.2/O450,2)</f>
        <v>3.76</v>
      </c>
    </row>
    <row r="451" spans="1:17" s="13" customFormat="1" ht="15.95" customHeight="1" x14ac:dyDescent="0.25">
      <c r="A451" s="62">
        <v>339</v>
      </c>
      <c r="B451" s="12" t="s">
        <v>422</v>
      </c>
      <c r="C451" s="5" t="s">
        <v>378</v>
      </c>
      <c r="D451" s="9">
        <v>98.15</v>
      </c>
      <c r="E451" s="10">
        <v>838.3</v>
      </c>
      <c r="F451" s="9">
        <v>333.87</v>
      </c>
      <c r="G451" s="31">
        <f t="shared" ref="G451:G452" si="244">ROUND((E451)*11.7%,2)</f>
        <v>98.08</v>
      </c>
      <c r="H451" s="31">
        <f t="shared" si="234"/>
        <v>1368.3999999999999</v>
      </c>
      <c r="I451" s="31">
        <f t="shared" ref="I451:I452" si="245">ROUND(E451*11.6%,2)</f>
        <v>97.24</v>
      </c>
      <c r="J451" s="31">
        <f t="shared" si="235"/>
        <v>1465.6399999999999</v>
      </c>
      <c r="K451" s="31">
        <f t="shared" si="222"/>
        <v>43.97</v>
      </c>
      <c r="L451" s="28">
        <f t="shared" si="236"/>
        <v>1509.61</v>
      </c>
      <c r="M451" s="28">
        <f t="shared" si="223"/>
        <v>301.92</v>
      </c>
      <c r="N451" s="28">
        <f t="shared" si="237"/>
        <v>1811.53</v>
      </c>
      <c r="O451" s="29">
        <v>164</v>
      </c>
      <c r="P451" s="30">
        <f t="shared" si="208"/>
        <v>2.76</v>
      </c>
      <c r="Q451" s="37">
        <f t="shared" ref="Q451:Q452" si="246">ROUND(452.88/O451,2)</f>
        <v>2.76</v>
      </c>
    </row>
    <row r="452" spans="1:17" s="13" customFormat="1" ht="15.95" customHeight="1" x14ac:dyDescent="0.25">
      <c r="A452" s="62">
        <v>340</v>
      </c>
      <c r="B452" s="12" t="s">
        <v>423</v>
      </c>
      <c r="C452" s="5" t="s">
        <v>378</v>
      </c>
      <c r="D452" s="9">
        <v>98.15</v>
      </c>
      <c r="E452" s="10">
        <v>838.3</v>
      </c>
      <c r="F452" s="9">
        <v>333.87</v>
      </c>
      <c r="G452" s="31">
        <f t="shared" si="244"/>
        <v>98.08</v>
      </c>
      <c r="H452" s="31">
        <f t="shared" si="234"/>
        <v>1368.3999999999999</v>
      </c>
      <c r="I452" s="31">
        <f t="shared" si="245"/>
        <v>97.24</v>
      </c>
      <c r="J452" s="31">
        <f t="shared" si="235"/>
        <v>1465.6399999999999</v>
      </c>
      <c r="K452" s="31">
        <f t="shared" si="222"/>
        <v>43.97</v>
      </c>
      <c r="L452" s="28">
        <f t="shared" si="236"/>
        <v>1509.61</v>
      </c>
      <c r="M452" s="28">
        <f t="shared" si="223"/>
        <v>301.92</v>
      </c>
      <c r="N452" s="28">
        <f t="shared" si="237"/>
        <v>1811.53</v>
      </c>
      <c r="O452" s="29">
        <v>269</v>
      </c>
      <c r="P452" s="30">
        <f t="shared" si="208"/>
        <v>1.68</v>
      </c>
      <c r="Q452" s="37">
        <f t="shared" si="246"/>
        <v>1.68</v>
      </c>
    </row>
    <row r="453" spans="1:17" s="13" customFormat="1" ht="8.1" customHeight="1" x14ac:dyDescent="0.25">
      <c r="A453" s="78">
        <v>341</v>
      </c>
      <c r="B453" s="89" t="s">
        <v>880</v>
      </c>
      <c r="C453" s="6" t="s">
        <v>424</v>
      </c>
      <c r="D453" s="113">
        <f>91.69*2</f>
        <v>183.38</v>
      </c>
      <c r="E453" s="113">
        <f>833.42*2</f>
        <v>1666.84</v>
      </c>
      <c r="F453" s="113">
        <f>400*2</f>
        <v>800</v>
      </c>
      <c r="G453" s="69">
        <f>ROUND((E453)*11.7%,2)</f>
        <v>195.02</v>
      </c>
      <c r="H453" s="69">
        <f t="shared" si="234"/>
        <v>2845.24</v>
      </c>
      <c r="I453" s="69">
        <f>ROUND(E453*11.6%,2)</f>
        <v>193.35</v>
      </c>
      <c r="J453" s="69">
        <f t="shared" si="235"/>
        <v>3038.5899999999997</v>
      </c>
      <c r="K453" s="69">
        <f t="shared" si="222"/>
        <v>91.16</v>
      </c>
      <c r="L453" s="71">
        <f t="shared" si="236"/>
        <v>3129.7499999999995</v>
      </c>
      <c r="M453" s="71">
        <f t="shared" si="223"/>
        <v>625.95000000000005</v>
      </c>
      <c r="N453" s="114">
        <f t="shared" si="237"/>
        <v>3755.7</v>
      </c>
      <c r="O453" s="111">
        <f>50+101</f>
        <v>151</v>
      </c>
      <c r="P453" s="112">
        <f t="shared" si="208"/>
        <v>6.22</v>
      </c>
      <c r="Q453" s="77">
        <f>ROUND(469.47*2/O453,2)</f>
        <v>6.22</v>
      </c>
    </row>
    <row r="454" spans="1:17" s="13" customFormat="1" ht="8.1" customHeight="1" x14ac:dyDescent="0.25">
      <c r="A454" s="78"/>
      <c r="B454" s="90"/>
      <c r="C454" s="11" t="s">
        <v>425</v>
      </c>
      <c r="D454" s="113"/>
      <c r="E454" s="113"/>
      <c r="F454" s="113"/>
      <c r="G454" s="70">
        <f t="shared" si="239"/>
        <v>0</v>
      </c>
      <c r="H454" s="70">
        <f t="shared" si="234"/>
        <v>0</v>
      </c>
      <c r="I454" s="70">
        <f t="shared" si="243"/>
        <v>0</v>
      </c>
      <c r="J454" s="70">
        <f t="shared" si="235"/>
        <v>0</v>
      </c>
      <c r="K454" s="70">
        <f t="shared" si="222"/>
        <v>0</v>
      </c>
      <c r="L454" s="72">
        <f t="shared" si="236"/>
        <v>0</v>
      </c>
      <c r="M454" s="72">
        <f t="shared" si="223"/>
        <v>0</v>
      </c>
      <c r="N454" s="114">
        <f t="shared" si="237"/>
        <v>0</v>
      </c>
      <c r="O454" s="111"/>
      <c r="P454" s="112" t="e">
        <f t="shared" si="208"/>
        <v>#DIV/0!</v>
      </c>
      <c r="Q454" s="77" t="e">
        <f t="shared" si="218"/>
        <v>#DIV/0!</v>
      </c>
    </row>
    <row r="455" spans="1:17" s="13" customFormat="1" ht="15.95" customHeight="1" x14ac:dyDescent="0.25">
      <c r="A455" s="62">
        <v>342</v>
      </c>
      <c r="B455" s="12" t="s">
        <v>426</v>
      </c>
      <c r="C455" s="5" t="s">
        <v>397</v>
      </c>
      <c r="D455" s="26">
        <v>92.69</v>
      </c>
      <c r="E455" s="25">
        <v>816.99</v>
      </c>
      <c r="F455" s="25">
        <v>329.18</v>
      </c>
      <c r="G455" s="31">
        <f t="shared" ref="G455:G462" si="247">ROUND((E455)*11.7%,2)</f>
        <v>95.59</v>
      </c>
      <c r="H455" s="31">
        <f t="shared" si="234"/>
        <v>1334.45</v>
      </c>
      <c r="I455" s="31">
        <f t="shared" ref="I455:I462" si="248">ROUND(E455*11.6%,2)</f>
        <v>94.77</v>
      </c>
      <c r="J455" s="31">
        <f t="shared" si="235"/>
        <v>1429.22</v>
      </c>
      <c r="K455" s="31">
        <f t="shared" si="222"/>
        <v>42.88</v>
      </c>
      <c r="L455" s="28">
        <f t="shared" si="236"/>
        <v>1472.1000000000001</v>
      </c>
      <c r="M455" s="28">
        <f t="shared" si="223"/>
        <v>294.42</v>
      </c>
      <c r="N455" s="28">
        <f t="shared" si="237"/>
        <v>1766.5200000000002</v>
      </c>
      <c r="O455" s="29">
        <f>20+26</f>
        <v>46</v>
      </c>
      <c r="P455" s="30">
        <f t="shared" si="208"/>
        <v>9.6</v>
      </c>
      <c r="Q455" s="34">
        <f>ROUND(441.63/O455,2)</f>
        <v>9.6</v>
      </c>
    </row>
    <row r="456" spans="1:17" s="13" customFormat="1" ht="15.95" customHeight="1" x14ac:dyDescent="0.25">
      <c r="A456" s="62">
        <v>343</v>
      </c>
      <c r="B456" s="12" t="s">
        <v>427</v>
      </c>
      <c r="C456" s="5" t="s">
        <v>428</v>
      </c>
      <c r="D456" s="26">
        <v>91.69</v>
      </c>
      <c r="E456" s="26">
        <v>833.42</v>
      </c>
      <c r="F456" s="26">
        <v>400</v>
      </c>
      <c r="G456" s="31">
        <f t="shared" si="247"/>
        <v>97.51</v>
      </c>
      <c r="H456" s="31">
        <f t="shared" si="234"/>
        <v>1422.62</v>
      </c>
      <c r="I456" s="31">
        <f t="shared" si="248"/>
        <v>96.68</v>
      </c>
      <c r="J456" s="31">
        <f t="shared" si="235"/>
        <v>1519.3</v>
      </c>
      <c r="K456" s="31">
        <f t="shared" si="222"/>
        <v>45.58</v>
      </c>
      <c r="L456" s="28">
        <f t="shared" si="236"/>
        <v>1564.8799999999999</v>
      </c>
      <c r="M456" s="28">
        <f t="shared" si="223"/>
        <v>312.98</v>
      </c>
      <c r="N456" s="28">
        <f t="shared" si="237"/>
        <v>1877.86</v>
      </c>
      <c r="O456" s="29">
        <v>55</v>
      </c>
      <c r="P456" s="30">
        <f t="shared" si="208"/>
        <v>8.5399999999999991</v>
      </c>
      <c r="Q456" s="40">
        <f>ROUND(469.47/O456,2)</f>
        <v>8.5399999999999991</v>
      </c>
    </row>
    <row r="457" spans="1:17" s="13" customFormat="1" ht="15.95" customHeight="1" x14ac:dyDescent="0.25">
      <c r="A457" s="62">
        <v>344</v>
      </c>
      <c r="B457" s="12" t="s">
        <v>429</v>
      </c>
      <c r="C457" s="5" t="s">
        <v>430</v>
      </c>
      <c r="D457" s="26">
        <v>91.69</v>
      </c>
      <c r="E457" s="26">
        <v>854.74</v>
      </c>
      <c r="F457" s="26">
        <v>415.85</v>
      </c>
      <c r="G457" s="31">
        <f t="shared" si="247"/>
        <v>100</v>
      </c>
      <c r="H457" s="31">
        <f t="shared" si="234"/>
        <v>1462.2800000000002</v>
      </c>
      <c r="I457" s="31">
        <f t="shared" si="248"/>
        <v>99.15</v>
      </c>
      <c r="J457" s="31">
        <f t="shared" si="235"/>
        <v>1561.4300000000003</v>
      </c>
      <c r="K457" s="31">
        <f t="shared" si="222"/>
        <v>46.84</v>
      </c>
      <c r="L457" s="28">
        <f t="shared" si="236"/>
        <v>1608.2700000000002</v>
      </c>
      <c r="M457" s="28">
        <f t="shared" si="223"/>
        <v>321.64999999999998</v>
      </c>
      <c r="N457" s="28">
        <f t="shared" si="237"/>
        <v>1929.92</v>
      </c>
      <c r="O457" s="29">
        <v>172</v>
      </c>
      <c r="P457" s="30">
        <f t="shared" si="208"/>
        <v>2.81</v>
      </c>
      <c r="Q457" s="34">
        <f>ROUND(482.49/O457,2)</f>
        <v>2.81</v>
      </c>
    </row>
    <row r="458" spans="1:17" s="13" customFormat="1" ht="15.95" customHeight="1" x14ac:dyDescent="0.25">
      <c r="A458" s="62">
        <v>345</v>
      </c>
      <c r="B458" s="12" t="s">
        <v>431</v>
      </c>
      <c r="C458" s="38" t="s">
        <v>400</v>
      </c>
      <c r="D458" s="25">
        <v>92.69</v>
      </c>
      <c r="E458" s="25">
        <v>816.99</v>
      </c>
      <c r="F458" s="25">
        <v>329.18</v>
      </c>
      <c r="G458" s="31">
        <f t="shared" si="247"/>
        <v>95.59</v>
      </c>
      <c r="H458" s="31">
        <f t="shared" si="234"/>
        <v>1334.45</v>
      </c>
      <c r="I458" s="31">
        <f t="shared" si="248"/>
        <v>94.77</v>
      </c>
      <c r="J458" s="18">
        <f t="shared" si="235"/>
        <v>1429.22</v>
      </c>
      <c r="K458" s="31">
        <f t="shared" si="222"/>
        <v>42.88</v>
      </c>
      <c r="L458" s="28">
        <f t="shared" si="236"/>
        <v>1472.1000000000001</v>
      </c>
      <c r="M458" s="28">
        <f t="shared" si="223"/>
        <v>294.42</v>
      </c>
      <c r="N458" s="28">
        <f t="shared" si="237"/>
        <v>1766.5200000000002</v>
      </c>
      <c r="O458" s="29">
        <v>69</v>
      </c>
      <c r="P458" s="30">
        <f t="shared" si="208"/>
        <v>6.4</v>
      </c>
      <c r="Q458" s="34">
        <f>ROUND(441.63/O458,2)</f>
        <v>6.4</v>
      </c>
    </row>
    <row r="459" spans="1:17" s="13" customFormat="1" ht="15.95" customHeight="1" x14ac:dyDescent="0.25">
      <c r="A459" s="62">
        <v>346</v>
      </c>
      <c r="B459" s="12" t="s">
        <v>432</v>
      </c>
      <c r="C459" s="5" t="s">
        <v>387</v>
      </c>
      <c r="D459" s="26">
        <v>92.69</v>
      </c>
      <c r="E459" s="26">
        <v>838.3</v>
      </c>
      <c r="F459" s="26">
        <v>333.87</v>
      </c>
      <c r="G459" s="31">
        <f t="shared" si="247"/>
        <v>98.08</v>
      </c>
      <c r="H459" s="31">
        <f t="shared" si="234"/>
        <v>1362.94</v>
      </c>
      <c r="I459" s="31">
        <f t="shared" si="248"/>
        <v>97.24</v>
      </c>
      <c r="J459" s="31">
        <f t="shared" si="235"/>
        <v>1460.18</v>
      </c>
      <c r="K459" s="31">
        <f t="shared" si="222"/>
        <v>43.81</v>
      </c>
      <c r="L459" s="28">
        <f t="shared" si="236"/>
        <v>1503.99</v>
      </c>
      <c r="M459" s="28">
        <f t="shared" si="223"/>
        <v>300.8</v>
      </c>
      <c r="N459" s="28">
        <f t="shared" si="237"/>
        <v>1804.79</v>
      </c>
      <c r="O459" s="29">
        <v>105</v>
      </c>
      <c r="P459" s="30">
        <f t="shared" ref="P459:P464" si="249">ROUND(N459/O459/4,2)</f>
        <v>4.3</v>
      </c>
      <c r="Q459" s="34">
        <f>ROUND(451.2/O459,2)</f>
        <v>4.3</v>
      </c>
    </row>
    <row r="460" spans="1:17" s="13" customFormat="1" ht="15.95" customHeight="1" x14ac:dyDescent="0.25">
      <c r="A460" s="62">
        <v>347</v>
      </c>
      <c r="B460" s="12" t="s">
        <v>433</v>
      </c>
      <c r="C460" s="38" t="s">
        <v>367</v>
      </c>
      <c r="D460" s="9">
        <v>91.69</v>
      </c>
      <c r="E460" s="9">
        <v>854.74</v>
      </c>
      <c r="F460" s="9">
        <v>415.85</v>
      </c>
      <c r="G460" s="31">
        <f t="shared" si="247"/>
        <v>100</v>
      </c>
      <c r="H460" s="31">
        <f t="shared" si="234"/>
        <v>1462.2800000000002</v>
      </c>
      <c r="I460" s="31">
        <f t="shared" si="248"/>
        <v>99.15</v>
      </c>
      <c r="J460" s="31">
        <f t="shared" si="235"/>
        <v>1561.4300000000003</v>
      </c>
      <c r="K460" s="31">
        <f t="shared" si="222"/>
        <v>46.84</v>
      </c>
      <c r="L460" s="28">
        <f t="shared" si="236"/>
        <v>1608.2700000000002</v>
      </c>
      <c r="M460" s="28">
        <f t="shared" si="223"/>
        <v>321.64999999999998</v>
      </c>
      <c r="N460" s="28">
        <f t="shared" si="237"/>
        <v>1929.92</v>
      </c>
      <c r="O460" s="29">
        <v>118</v>
      </c>
      <c r="P460" s="30">
        <f t="shared" si="249"/>
        <v>4.09</v>
      </c>
      <c r="Q460" s="37">
        <f>ROUND(482.49/O460,2)</f>
        <v>4.09</v>
      </c>
    </row>
    <row r="461" spans="1:17" s="13" customFormat="1" ht="15.95" customHeight="1" x14ac:dyDescent="0.25">
      <c r="A461" s="62">
        <v>348</v>
      </c>
      <c r="B461" s="12" t="s">
        <v>434</v>
      </c>
      <c r="C461" s="5" t="s">
        <v>387</v>
      </c>
      <c r="D461" s="26">
        <v>92.69</v>
      </c>
      <c r="E461" s="26">
        <v>838.3</v>
      </c>
      <c r="F461" s="26">
        <v>333.87</v>
      </c>
      <c r="G461" s="31">
        <f t="shared" si="247"/>
        <v>98.08</v>
      </c>
      <c r="H461" s="31">
        <f t="shared" si="234"/>
        <v>1362.94</v>
      </c>
      <c r="I461" s="31">
        <f t="shared" si="248"/>
        <v>97.24</v>
      </c>
      <c r="J461" s="31">
        <f t="shared" si="235"/>
        <v>1460.18</v>
      </c>
      <c r="K461" s="31">
        <f t="shared" si="222"/>
        <v>43.81</v>
      </c>
      <c r="L461" s="28">
        <f t="shared" si="236"/>
        <v>1503.99</v>
      </c>
      <c r="M461" s="28">
        <f t="shared" si="223"/>
        <v>300.8</v>
      </c>
      <c r="N461" s="28">
        <f t="shared" si="237"/>
        <v>1804.79</v>
      </c>
      <c r="O461" s="29">
        <v>118</v>
      </c>
      <c r="P461" s="30">
        <f t="shared" si="249"/>
        <v>3.82</v>
      </c>
      <c r="Q461" s="34">
        <f>ROUND(451.2/O461,2)</f>
        <v>3.82</v>
      </c>
    </row>
    <row r="462" spans="1:17" s="13" customFormat="1" ht="8.1" customHeight="1" x14ac:dyDescent="0.25">
      <c r="A462" s="78">
        <v>349</v>
      </c>
      <c r="B462" s="89" t="s">
        <v>881</v>
      </c>
      <c r="C462" s="6" t="s">
        <v>435</v>
      </c>
      <c r="D462" s="67">
        <f>91.69*2</f>
        <v>183.38</v>
      </c>
      <c r="E462" s="67">
        <f>830.08*2</f>
        <v>1660.16</v>
      </c>
      <c r="F462" s="67">
        <f>399.27*2</f>
        <v>798.54</v>
      </c>
      <c r="G462" s="69">
        <f t="shared" si="247"/>
        <v>194.24</v>
      </c>
      <c r="H462" s="69">
        <f t="shared" si="234"/>
        <v>2836.3199999999997</v>
      </c>
      <c r="I462" s="69">
        <f t="shared" si="248"/>
        <v>192.58</v>
      </c>
      <c r="J462" s="69">
        <f t="shared" si="235"/>
        <v>3028.8999999999996</v>
      </c>
      <c r="K462" s="69">
        <f t="shared" si="222"/>
        <v>90.87</v>
      </c>
      <c r="L462" s="71">
        <f t="shared" si="236"/>
        <v>3119.7699999999995</v>
      </c>
      <c r="M462" s="71">
        <f t="shared" si="223"/>
        <v>623.95000000000005</v>
      </c>
      <c r="N462" s="71">
        <f t="shared" si="237"/>
        <v>3743.7199999999993</v>
      </c>
      <c r="O462" s="73">
        <f>63+71</f>
        <v>134</v>
      </c>
      <c r="P462" s="75">
        <f t="shared" si="249"/>
        <v>6.98</v>
      </c>
      <c r="Q462" s="77">
        <f>ROUND(467.97*2/O462,2)</f>
        <v>6.98</v>
      </c>
    </row>
    <row r="463" spans="1:17" s="13" customFormat="1" ht="8.1" customHeight="1" x14ac:dyDescent="0.25">
      <c r="A463" s="78"/>
      <c r="B463" s="90"/>
      <c r="C463" s="11" t="s">
        <v>435</v>
      </c>
      <c r="D463" s="68"/>
      <c r="E463" s="68"/>
      <c r="F463" s="68"/>
      <c r="G463" s="70">
        <f t="shared" si="239"/>
        <v>0</v>
      </c>
      <c r="H463" s="70">
        <f t="shared" si="234"/>
        <v>0</v>
      </c>
      <c r="I463" s="70">
        <f t="shared" si="243"/>
        <v>0</v>
      </c>
      <c r="J463" s="70">
        <f t="shared" si="235"/>
        <v>0</v>
      </c>
      <c r="K463" s="70">
        <f t="shared" si="222"/>
        <v>0</v>
      </c>
      <c r="L463" s="72">
        <f t="shared" si="236"/>
        <v>0</v>
      </c>
      <c r="M463" s="72">
        <f t="shared" si="223"/>
        <v>0</v>
      </c>
      <c r="N463" s="72">
        <f t="shared" si="237"/>
        <v>0</v>
      </c>
      <c r="O463" s="74"/>
      <c r="P463" s="76" t="e">
        <f t="shared" si="249"/>
        <v>#DIV/0!</v>
      </c>
      <c r="Q463" s="77" t="e">
        <f t="shared" ref="Q463" si="250">ROUND(512.79/O463,2)</f>
        <v>#DIV/0!</v>
      </c>
    </row>
    <row r="464" spans="1:17" s="13" customFormat="1" ht="15.95" customHeight="1" x14ac:dyDescent="0.25">
      <c r="A464" s="61">
        <v>350</v>
      </c>
      <c r="B464" s="12" t="s">
        <v>811</v>
      </c>
      <c r="C464" s="38" t="s">
        <v>436</v>
      </c>
      <c r="D464" s="26">
        <v>91.69</v>
      </c>
      <c r="E464" s="26">
        <v>833.42</v>
      </c>
      <c r="F464" s="26">
        <v>400</v>
      </c>
      <c r="G464" s="31">
        <f>ROUND((E464)*11.7%,2)</f>
        <v>97.51</v>
      </c>
      <c r="H464" s="31">
        <f t="shared" si="234"/>
        <v>1422.62</v>
      </c>
      <c r="I464" s="31">
        <f>ROUND(E464*11.6%,2)</f>
        <v>96.68</v>
      </c>
      <c r="J464" s="31">
        <f t="shared" si="235"/>
        <v>1519.3</v>
      </c>
      <c r="K464" s="31">
        <f t="shared" si="222"/>
        <v>45.58</v>
      </c>
      <c r="L464" s="28">
        <f t="shared" si="236"/>
        <v>1564.8799999999999</v>
      </c>
      <c r="M464" s="28">
        <f t="shared" si="223"/>
        <v>312.98</v>
      </c>
      <c r="N464" s="28">
        <f t="shared" si="237"/>
        <v>1877.86</v>
      </c>
      <c r="O464" s="29">
        <v>61</v>
      </c>
      <c r="P464" s="30">
        <f t="shared" si="249"/>
        <v>7.7</v>
      </c>
      <c r="Q464" s="34">
        <f>ROUND(469.47/O464,2)</f>
        <v>7.7</v>
      </c>
    </row>
    <row r="465" spans="1:17" s="13" customFormat="1" ht="5.45" customHeight="1" x14ac:dyDescent="0.25">
      <c r="A465" s="78">
        <v>351</v>
      </c>
      <c r="B465" s="89" t="s">
        <v>882</v>
      </c>
      <c r="C465" s="6" t="s">
        <v>808</v>
      </c>
      <c r="D465" s="67">
        <f>92.69+92.69+91.69</f>
        <v>277.07</v>
      </c>
      <c r="E465" s="67">
        <f>816.99+838.3+833.42</f>
        <v>2488.71</v>
      </c>
      <c r="F465" s="67">
        <f>329.18+333.87+400</f>
        <v>1063.05</v>
      </c>
      <c r="G465" s="69">
        <f>ROUND((E465)*11.7%,2)</f>
        <v>291.18</v>
      </c>
      <c r="H465" s="69">
        <f>D465+E465+F465+G465</f>
        <v>4120.01</v>
      </c>
      <c r="I465" s="69">
        <f>ROUND(E465*11.6%,2)</f>
        <v>288.69</v>
      </c>
      <c r="J465" s="69">
        <f>H465+I465</f>
        <v>4408.7</v>
      </c>
      <c r="K465" s="69">
        <f>ROUND(J465*3%,2)</f>
        <v>132.26</v>
      </c>
      <c r="L465" s="71">
        <f>J465+K465</f>
        <v>4540.96</v>
      </c>
      <c r="M465" s="71">
        <f>ROUND(L465*20%,2)</f>
        <v>908.19</v>
      </c>
      <c r="N465" s="71">
        <f>L465+M465</f>
        <v>5449.15</v>
      </c>
      <c r="O465" s="73">
        <f>85+46+63</f>
        <v>194</v>
      </c>
      <c r="P465" s="75">
        <f>ROUND(N465/4/O465,2)</f>
        <v>7.02</v>
      </c>
      <c r="Q465" s="77">
        <f>ROUND((441.63+451.2+469.47)/O465,2)</f>
        <v>7.02</v>
      </c>
    </row>
    <row r="466" spans="1:17" s="13" customFormat="1" ht="5.45" customHeight="1" x14ac:dyDescent="0.25">
      <c r="A466" s="78"/>
      <c r="B466" s="92"/>
      <c r="C466" s="7" t="s">
        <v>809</v>
      </c>
      <c r="D466" s="91"/>
      <c r="E466" s="91"/>
      <c r="F466" s="91"/>
      <c r="G466" s="84"/>
      <c r="H466" s="84"/>
      <c r="I466" s="84"/>
      <c r="J466" s="84"/>
      <c r="K466" s="84"/>
      <c r="L466" s="85"/>
      <c r="M466" s="85"/>
      <c r="N466" s="85"/>
      <c r="O466" s="79"/>
      <c r="P466" s="80"/>
      <c r="Q466" s="77"/>
    </row>
    <row r="467" spans="1:17" s="13" customFormat="1" ht="5.45" customHeight="1" x14ac:dyDescent="0.25">
      <c r="A467" s="78"/>
      <c r="B467" s="90"/>
      <c r="C467" s="41" t="s">
        <v>810</v>
      </c>
      <c r="D467" s="68"/>
      <c r="E467" s="68"/>
      <c r="F467" s="68"/>
      <c r="G467" s="70"/>
      <c r="H467" s="70"/>
      <c r="I467" s="70"/>
      <c r="J467" s="70"/>
      <c r="K467" s="70"/>
      <c r="L467" s="72"/>
      <c r="M467" s="72"/>
      <c r="N467" s="72"/>
      <c r="O467" s="74"/>
      <c r="P467" s="76"/>
      <c r="Q467" s="77"/>
    </row>
    <row r="468" spans="1:17" s="13" customFormat="1" ht="15.95" customHeight="1" x14ac:dyDescent="0.25">
      <c r="A468" s="62">
        <v>352</v>
      </c>
      <c r="B468" s="12" t="s">
        <v>437</v>
      </c>
      <c r="C468" s="5" t="s">
        <v>329</v>
      </c>
      <c r="D468" s="26">
        <v>92.69</v>
      </c>
      <c r="E468" s="25">
        <v>816.99</v>
      </c>
      <c r="F468" s="25">
        <v>329.18</v>
      </c>
      <c r="G468" s="31">
        <f>ROUND((E468)*11.7%,2)</f>
        <v>95.59</v>
      </c>
      <c r="H468" s="31">
        <f>D468+E468+F468+G468</f>
        <v>1334.45</v>
      </c>
      <c r="I468" s="31">
        <f>ROUND(E468*11.6%,2)</f>
        <v>94.77</v>
      </c>
      <c r="J468" s="31">
        <f>H468+I468</f>
        <v>1429.22</v>
      </c>
      <c r="K468" s="31">
        <f>ROUND(J468*3%,2)</f>
        <v>42.88</v>
      </c>
      <c r="L468" s="28">
        <f>J468+K468</f>
        <v>1472.1000000000001</v>
      </c>
      <c r="M468" s="28">
        <f>ROUND(L468*20%,2)</f>
        <v>294.42</v>
      </c>
      <c r="N468" s="28">
        <f>L468+M468</f>
        <v>1766.5200000000002</v>
      </c>
      <c r="O468" s="29">
        <v>37</v>
      </c>
      <c r="P468" s="30">
        <f>ROUND(N468/4/O468,2)</f>
        <v>11.94</v>
      </c>
      <c r="Q468" s="34">
        <f>ROUND(441.63/O468,2)</f>
        <v>11.94</v>
      </c>
    </row>
    <row r="469" spans="1:17" s="13" customFormat="1" ht="15.95" customHeight="1" x14ac:dyDescent="0.25">
      <c r="A469" s="62">
        <v>353</v>
      </c>
      <c r="B469" s="12" t="s">
        <v>438</v>
      </c>
      <c r="C469" s="5" t="s">
        <v>383</v>
      </c>
      <c r="D469" s="25">
        <v>92.69</v>
      </c>
      <c r="E469" s="25">
        <v>816.99</v>
      </c>
      <c r="F469" s="25">
        <v>329.18</v>
      </c>
      <c r="G469" s="31">
        <f>ROUND((E469)*11.7%,2)</f>
        <v>95.59</v>
      </c>
      <c r="H469" s="31">
        <f>D469+E469+F469+G469</f>
        <v>1334.45</v>
      </c>
      <c r="I469" s="31">
        <f>ROUND(E469*11.6%,2)</f>
        <v>94.77</v>
      </c>
      <c r="J469" s="31">
        <f>H469+I469</f>
        <v>1429.22</v>
      </c>
      <c r="K469" s="31">
        <f>ROUND(J469*3%,2)</f>
        <v>42.88</v>
      </c>
      <c r="L469" s="28">
        <f>J469+K469</f>
        <v>1472.1000000000001</v>
      </c>
      <c r="M469" s="28">
        <f>ROUND(L469*20%,2)</f>
        <v>294.42</v>
      </c>
      <c r="N469" s="28">
        <f>L469+M469</f>
        <v>1766.5200000000002</v>
      </c>
      <c r="O469" s="29">
        <v>74</v>
      </c>
      <c r="P469" s="30">
        <f>ROUND(N469/4/O469,2)</f>
        <v>5.97</v>
      </c>
      <c r="Q469" s="34">
        <f t="shared" ref="Q469" si="251">ROUND(441.63/O469,2)</f>
        <v>5.97</v>
      </c>
    </row>
    <row r="470" spans="1:17" s="13" customFormat="1" ht="5.45" customHeight="1" x14ac:dyDescent="0.25">
      <c r="A470" s="93">
        <v>354</v>
      </c>
      <c r="B470" s="86" t="s">
        <v>883</v>
      </c>
      <c r="C470" s="6" t="s">
        <v>323</v>
      </c>
      <c r="D470" s="67">
        <f>92.69*2+92.69</f>
        <v>278.07</v>
      </c>
      <c r="E470" s="67">
        <f>816.99*2+838.3</f>
        <v>2472.2799999999997</v>
      </c>
      <c r="F470" s="67">
        <f>329.18*2+333.87</f>
        <v>992.23</v>
      </c>
      <c r="G470" s="69">
        <f>ROUND((E470)*11.7%,2)</f>
        <v>289.26</v>
      </c>
      <c r="H470" s="69">
        <f>D470+E470+F470+G470</f>
        <v>4031.84</v>
      </c>
      <c r="I470" s="69">
        <f>ROUND(E470*11.6%,2)</f>
        <v>286.77999999999997</v>
      </c>
      <c r="J470" s="69">
        <f>H470+I470</f>
        <v>4318.62</v>
      </c>
      <c r="K470" s="69">
        <f t="shared" ref="K470:K472" si="252">ROUND(J470*3%,2)</f>
        <v>129.56</v>
      </c>
      <c r="L470" s="71">
        <f>J470+K470</f>
        <v>4448.18</v>
      </c>
      <c r="M470" s="71">
        <f t="shared" ref="M470:M472" si="253">ROUND(L470*20%,2)</f>
        <v>889.64</v>
      </c>
      <c r="N470" s="71">
        <f>L470+M470</f>
        <v>5337.8200000000006</v>
      </c>
      <c r="O470" s="73">
        <f>37+38+37+36</f>
        <v>148</v>
      </c>
      <c r="P470" s="75">
        <f>ROUND(N470/4/O470,2)</f>
        <v>9.02</v>
      </c>
      <c r="Q470" s="77">
        <f>ROUND((441.63*2+451.2)/O470,2)</f>
        <v>9.02</v>
      </c>
    </row>
    <row r="471" spans="1:17" s="13" customFormat="1" ht="5.45" customHeight="1" x14ac:dyDescent="0.25">
      <c r="A471" s="95"/>
      <c r="B471" s="87"/>
      <c r="C471" s="7" t="s">
        <v>329</v>
      </c>
      <c r="D471" s="91"/>
      <c r="E471" s="91"/>
      <c r="F471" s="91"/>
      <c r="G471" s="84">
        <f t="shared" ref="G471:G472" si="254">ROUND((D471+E471+F471)*11.7%,2)</f>
        <v>0</v>
      </c>
      <c r="H471" s="84"/>
      <c r="I471" s="84">
        <f t="shared" ref="I471:I472" si="255">ROUND(H471*11.6%,2)</f>
        <v>0</v>
      </c>
      <c r="J471" s="84"/>
      <c r="K471" s="84">
        <f t="shared" si="252"/>
        <v>0</v>
      </c>
      <c r="L471" s="85"/>
      <c r="M471" s="85">
        <f t="shared" si="253"/>
        <v>0</v>
      </c>
      <c r="N471" s="85"/>
      <c r="O471" s="79"/>
      <c r="P471" s="80"/>
      <c r="Q471" s="77"/>
    </row>
    <row r="472" spans="1:17" s="13" customFormat="1" ht="5.45" customHeight="1" x14ac:dyDescent="0.25">
      <c r="A472" s="94"/>
      <c r="B472" s="88"/>
      <c r="C472" s="11" t="s">
        <v>387</v>
      </c>
      <c r="D472" s="68"/>
      <c r="E472" s="68"/>
      <c r="F472" s="68"/>
      <c r="G472" s="70">
        <f t="shared" si="254"/>
        <v>0</v>
      </c>
      <c r="H472" s="70"/>
      <c r="I472" s="70">
        <f t="shared" si="255"/>
        <v>0</v>
      </c>
      <c r="J472" s="70"/>
      <c r="K472" s="70">
        <f t="shared" si="252"/>
        <v>0</v>
      </c>
      <c r="L472" s="72"/>
      <c r="M472" s="72">
        <f t="shared" si="253"/>
        <v>0</v>
      </c>
      <c r="N472" s="72"/>
      <c r="O472" s="74"/>
      <c r="P472" s="76"/>
      <c r="Q472" s="77"/>
    </row>
    <row r="473" spans="1:17" s="13" customFormat="1" ht="15.95" customHeight="1" x14ac:dyDescent="0.25">
      <c r="A473" s="62">
        <v>355</v>
      </c>
      <c r="B473" s="12" t="s">
        <v>884</v>
      </c>
      <c r="C473" s="5" t="s">
        <v>329</v>
      </c>
      <c r="D473" s="26">
        <v>92.69</v>
      </c>
      <c r="E473" s="25">
        <v>816.99</v>
      </c>
      <c r="F473" s="25">
        <v>329.18</v>
      </c>
      <c r="G473" s="31">
        <f>ROUND((E473)*11.7%,2)</f>
        <v>95.59</v>
      </c>
      <c r="H473" s="31">
        <f>D473+E473+F473+G473</f>
        <v>1334.45</v>
      </c>
      <c r="I473" s="31">
        <f>ROUND(E473*11.6%,2)</f>
        <v>94.77</v>
      </c>
      <c r="J473" s="31">
        <f>H473+I473</f>
        <v>1429.22</v>
      </c>
      <c r="K473" s="31">
        <f>ROUND(J473*3%,2)</f>
        <v>42.88</v>
      </c>
      <c r="L473" s="28">
        <f>J473+K473</f>
        <v>1472.1000000000001</v>
      </c>
      <c r="M473" s="28">
        <f>ROUND(L473*20%,2)</f>
        <v>294.42</v>
      </c>
      <c r="N473" s="28">
        <f>L473+M473</f>
        <v>1766.5200000000002</v>
      </c>
      <c r="O473" s="29">
        <f>36+35</f>
        <v>71</v>
      </c>
      <c r="P473" s="30">
        <f>ROUND(N473/4/O473,2)</f>
        <v>6.22</v>
      </c>
      <c r="Q473" s="34">
        <f>ROUND(441.63/O473,2)</f>
        <v>6.22</v>
      </c>
    </row>
    <row r="474" spans="1:17" s="13" customFormat="1" ht="15.95" customHeight="1" x14ac:dyDescent="0.25">
      <c r="A474" s="62">
        <v>356</v>
      </c>
      <c r="B474" s="12" t="s">
        <v>439</v>
      </c>
      <c r="C474" s="5" t="s">
        <v>329</v>
      </c>
      <c r="D474" s="26">
        <v>92.69</v>
      </c>
      <c r="E474" s="25">
        <v>816.99</v>
      </c>
      <c r="F474" s="25">
        <v>329.18</v>
      </c>
      <c r="G474" s="31">
        <f>ROUND((E474)*11.7%,2)</f>
        <v>95.59</v>
      </c>
      <c r="H474" s="31">
        <f>D474+E474+F474+G474</f>
        <v>1334.45</v>
      </c>
      <c r="I474" s="31">
        <f>ROUND(E474*11.6%,2)</f>
        <v>94.77</v>
      </c>
      <c r="J474" s="31">
        <f>H474+I474</f>
        <v>1429.22</v>
      </c>
      <c r="K474" s="31">
        <f>ROUND(J474*3%,2)</f>
        <v>42.88</v>
      </c>
      <c r="L474" s="28">
        <f>J474+K474</f>
        <v>1472.1000000000001</v>
      </c>
      <c r="M474" s="28">
        <f>ROUND(L474*20%,2)</f>
        <v>294.42</v>
      </c>
      <c r="N474" s="28">
        <f>L474+M474</f>
        <v>1766.5200000000002</v>
      </c>
      <c r="O474" s="29">
        <v>43</v>
      </c>
      <c r="P474" s="30">
        <f>ROUND(N474/4/O474,2)</f>
        <v>10.27</v>
      </c>
      <c r="Q474" s="34">
        <f>ROUND(441.63/O474,2)</f>
        <v>10.27</v>
      </c>
    </row>
    <row r="475" spans="1:17" s="13" customFormat="1" ht="2.65" customHeight="1" x14ac:dyDescent="0.25">
      <c r="A475" s="78">
        <v>357</v>
      </c>
      <c r="B475" s="107" t="s">
        <v>885</v>
      </c>
      <c r="C475" s="6" t="s">
        <v>329</v>
      </c>
      <c r="D475" s="93">
        <f>92.69*6</f>
        <v>556.14</v>
      </c>
      <c r="E475" s="93">
        <f>816.99*6</f>
        <v>4901.9400000000005</v>
      </c>
      <c r="F475" s="93">
        <f>329.18*6</f>
        <v>1975.08</v>
      </c>
      <c r="G475" s="69">
        <f>ROUND((E475)*11.7%,2)</f>
        <v>573.53</v>
      </c>
      <c r="H475" s="69">
        <f t="shared" ref="H475" si="256">D475+E475+F475+G475</f>
        <v>8006.6900000000005</v>
      </c>
      <c r="I475" s="69">
        <f>ROUND(E475*11.6%,2)</f>
        <v>568.63</v>
      </c>
      <c r="J475" s="69">
        <f t="shared" ref="J475" si="257">H475+I475</f>
        <v>8575.32</v>
      </c>
      <c r="K475" s="69">
        <f t="shared" ref="K475:K515" si="258">ROUND(J475*3%,2)</f>
        <v>257.26</v>
      </c>
      <c r="L475" s="71">
        <f t="shared" ref="L475" si="259">J475+K475</f>
        <v>8832.58</v>
      </c>
      <c r="M475" s="71">
        <f t="shared" ref="M475:M515" si="260">ROUND(L475*20%,2)</f>
        <v>1766.52</v>
      </c>
      <c r="N475" s="71">
        <f t="shared" ref="N475" si="261">L475+M475</f>
        <v>10599.1</v>
      </c>
      <c r="O475" s="93">
        <f>36+36+36+36+36+36</f>
        <v>216</v>
      </c>
      <c r="P475" s="75">
        <f>ROUND(N475/4/O475,2)</f>
        <v>12.27</v>
      </c>
      <c r="Q475" s="77">
        <f>ROUND(441.63*6/O475,2)</f>
        <v>12.27</v>
      </c>
    </row>
    <row r="476" spans="1:17" s="13" customFormat="1" ht="2.65" customHeight="1" x14ac:dyDescent="0.25">
      <c r="A476" s="78"/>
      <c r="B476" s="107"/>
      <c r="C476" s="7" t="s">
        <v>329</v>
      </c>
      <c r="D476" s="95"/>
      <c r="E476" s="95"/>
      <c r="F476" s="95"/>
      <c r="G476" s="84">
        <f t="shared" ref="G476:G515" si="262">ROUND((D476+E476+F476)*11.7%,2)</f>
        <v>0</v>
      </c>
      <c r="H476" s="84"/>
      <c r="I476" s="84">
        <f t="shared" ref="I476:I515" si="263">ROUND(H476*11.6%,2)</f>
        <v>0</v>
      </c>
      <c r="J476" s="84"/>
      <c r="K476" s="84">
        <f t="shared" si="258"/>
        <v>0</v>
      </c>
      <c r="L476" s="85"/>
      <c r="M476" s="85">
        <f t="shared" si="260"/>
        <v>0</v>
      </c>
      <c r="N476" s="85"/>
      <c r="O476" s="95"/>
      <c r="P476" s="80"/>
      <c r="Q476" s="77"/>
    </row>
    <row r="477" spans="1:17" s="13" customFormat="1" ht="2.65" customHeight="1" x14ac:dyDescent="0.25">
      <c r="A477" s="78"/>
      <c r="B477" s="107"/>
      <c r="C477" s="7" t="s">
        <v>329</v>
      </c>
      <c r="D477" s="95"/>
      <c r="E477" s="95"/>
      <c r="F477" s="95"/>
      <c r="G477" s="84">
        <f t="shared" si="262"/>
        <v>0</v>
      </c>
      <c r="H477" s="84"/>
      <c r="I477" s="84">
        <f t="shared" si="263"/>
        <v>0</v>
      </c>
      <c r="J477" s="84"/>
      <c r="K477" s="84">
        <f t="shared" si="258"/>
        <v>0</v>
      </c>
      <c r="L477" s="85"/>
      <c r="M477" s="85">
        <f t="shared" si="260"/>
        <v>0</v>
      </c>
      <c r="N477" s="85"/>
      <c r="O477" s="95"/>
      <c r="P477" s="80"/>
      <c r="Q477" s="77"/>
    </row>
    <row r="478" spans="1:17" s="13" customFormat="1" ht="2.65" customHeight="1" x14ac:dyDescent="0.25">
      <c r="A478" s="78"/>
      <c r="B478" s="107"/>
      <c r="C478" s="7" t="s">
        <v>329</v>
      </c>
      <c r="D478" s="95"/>
      <c r="E478" s="95"/>
      <c r="F478" s="95"/>
      <c r="G478" s="84">
        <f t="shared" si="262"/>
        <v>0</v>
      </c>
      <c r="H478" s="84"/>
      <c r="I478" s="84">
        <f t="shared" si="263"/>
        <v>0</v>
      </c>
      <c r="J478" s="84"/>
      <c r="K478" s="84">
        <f t="shared" si="258"/>
        <v>0</v>
      </c>
      <c r="L478" s="85"/>
      <c r="M478" s="85">
        <f t="shared" si="260"/>
        <v>0</v>
      </c>
      <c r="N478" s="85"/>
      <c r="O478" s="95"/>
      <c r="P478" s="80"/>
      <c r="Q478" s="77"/>
    </row>
    <row r="479" spans="1:17" s="13" customFormat="1" ht="2.65" customHeight="1" x14ac:dyDescent="0.25">
      <c r="A479" s="78"/>
      <c r="B479" s="107"/>
      <c r="C479" s="7" t="s">
        <v>329</v>
      </c>
      <c r="D479" s="95"/>
      <c r="E479" s="95"/>
      <c r="F479" s="95"/>
      <c r="G479" s="84">
        <f t="shared" si="262"/>
        <v>0</v>
      </c>
      <c r="H479" s="84"/>
      <c r="I479" s="84">
        <f t="shared" si="263"/>
        <v>0</v>
      </c>
      <c r="J479" s="84"/>
      <c r="K479" s="84">
        <f t="shared" si="258"/>
        <v>0</v>
      </c>
      <c r="L479" s="85"/>
      <c r="M479" s="85">
        <f t="shared" si="260"/>
        <v>0</v>
      </c>
      <c r="N479" s="85"/>
      <c r="O479" s="95"/>
      <c r="P479" s="80"/>
      <c r="Q479" s="77"/>
    </row>
    <row r="480" spans="1:17" s="13" customFormat="1" ht="2.65" customHeight="1" x14ac:dyDescent="0.25">
      <c r="A480" s="78"/>
      <c r="B480" s="107"/>
      <c r="C480" s="11" t="s">
        <v>329</v>
      </c>
      <c r="D480" s="94"/>
      <c r="E480" s="94"/>
      <c r="F480" s="94"/>
      <c r="G480" s="70">
        <f t="shared" si="262"/>
        <v>0</v>
      </c>
      <c r="H480" s="70"/>
      <c r="I480" s="70">
        <f t="shared" si="263"/>
        <v>0</v>
      </c>
      <c r="J480" s="70"/>
      <c r="K480" s="70">
        <f t="shared" si="258"/>
        <v>0</v>
      </c>
      <c r="L480" s="72"/>
      <c r="M480" s="72">
        <f t="shared" si="260"/>
        <v>0</v>
      </c>
      <c r="N480" s="72"/>
      <c r="O480" s="94"/>
      <c r="P480" s="76"/>
      <c r="Q480" s="77"/>
    </row>
    <row r="481" spans="1:17" s="13" customFormat="1" ht="15.95" customHeight="1" x14ac:dyDescent="0.25">
      <c r="A481" s="62">
        <v>358</v>
      </c>
      <c r="B481" s="12" t="s">
        <v>440</v>
      </c>
      <c r="C481" s="5" t="s">
        <v>357</v>
      </c>
      <c r="D481" s="26">
        <v>92.69</v>
      </c>
      <c r="E481" s="25">
        <v>816.99</v>
      </c>
      <c r="F481" s="25">
        <v>329.18</v>
      </c>
      <c r="G481" s="31">
        <f>ROUND((E481)*11.7%,2)</f>
        <v>95.59</v>
      </c>
      <c r="H481" s="31">
        <f t="shared" ref="H481:H506" si="264">D481+E481+F481+G481</f>
        <v>1334.45</v>
      </c>
      <c r="I481" s="31">
        <f>ROUND(E481*11.6%,2)</f>
        <v>94.77</v>
      </c>
      <c r="J481" s="31">
        <f t="shared" ref="J481:J506" si="265">H481+I481</f>
        <v>1429.22</v>
      </c>
      <c r="K481" s="31">
        <f t="shared" si="258"/>
        <v>42.88</v>
      </c>
      <c r="L481" s="28">
        <f t="shared" ref="L481:L506" si="266">J481+K481</f>
        <v>1472.1000000000001</v>
      </c>
      <c r="M481" s="28">
        <f t="shared" si="260"/>
        <v>294.42</v>
      </c>
      <c r="N481" s="28">
        <f t="shared" ref="N481:N492" si="267">L481+M481</f>
        <v>1766.5200000000002</v>
      </c>
      <c r="O481" s="29">
        <v>74</v>
      </c>
      <c r="P481" s="30">
        <f t="shared" ref="P481:P492" si="268">ROUND(N481/4/O481,2)</f>
        <v>5.97</v>
      </c>
      <c r="Q481" s="34">
        <f>ROUND(441.63/O481,2)</f>
        <v>5.97</v>
      </c>
    </row>
    <row r="482" spans="1:17" s="13" customFormat="1" ht="15.95" customHeight="1" x14ac:dyDescent="0.25">
      <c r="A482" s="62">
        <v>359</v>
      </c>
      <c r="B482" s="12" t="s">
        <v>441</v>
      </c>
      <c r="C482" s="5" t="s">
        <v>329</v>
      </c>
      <c r="D482" s="26">
        <v>92.69</v>
      </c>
      <c r="E482" s="25">
        <v>816.99</v>
      </c>
      <c r="F482" s="25">
        <v>329.18</v>
      </c>
      <c r="G482" s="31">
        <f t="shared" ref="G482:G483" si="269">ROUND((E482)*11.7%,2)</f>
        <v>95.59</v>
      </c>
      <c r="H482" s="31">
        <f t="shared" si="264"/>
        <v>1334.45</v>
      </c>
      <c r="I482" s="31">
        <f t="shared" ref="I482:I483" si="270">ROUND(E482*11.6%,2)</f>
        <v>94.77</v>
      </c>
      <c r="J482" s="31">
        <f t="shared" si="265"/>
        <v>1429.22</v>
      </c>
      <c r="K482" s="31">
        <f t="shared" si="258"/>
        <v>42.88</v>
      </c>
      <c r="L482" s="28">
        <f t="shared" si="266"/>
        <v>1472.1000000000001</v>
      </c>
      <c r="M482" s="28">
        <f t="shared" si="260"/>
        <v>294.42</v>
      </c>
      <c r="N482" s="28">
        <f t="shared" si="267"/>
        <v>1766.5200000000002</v>
      </c>
      <c r="O482" s="29">
        <v>41</v>
      </c>
      <c r="P482" s="30">
        <f t="shared" si="268"/>
        <v>10.77</v>
      </c>
      <c r="Q482" s="34">
        <f t="shared" ref="Q482:Q483" si="271">ROUND(441.63/O482,2)</f>
        <v>10.77</v>
      </c>
    </row>
    <row r="483" spans="1:17" s="13" customFormat="1" ht="15.95" customHeight="1" x14ac:dyDescent="0.25">
      <c r="A483" s="62">
        <v>360</v>
      </c>
      <c r="B483" s="12" t="s">
        <v>442</v>
      </c>
      <c r="C483" s="5" t="s">
        <v>357</v>
      </c>
      <c r="D483" s="26">
        <v>92.69</v>
      </c>
      <c r="E483" s="25">
        <v>816.99</v>
      </c>
      <c r="F483" s="25">
        <v>329.18</v>
      </c>
      <c r="G483" s="31">
        <f t="shared" si="269"/>
        <v>95.59</v>
      </c>
      <c r="H483" s="31">
        <f t="shared" si="264"/>
        <v>1334.45</v>
      </c>
      <c r="I483" s="31">
        <f t="shared" si="270"/>
        <v>94.77</v>
      </c>
      <c r="J483" s="31">
        <f t="shared" si="265"/>
        <v>1429.22</v>
      </c>
      <c r="K483" s="31">
        <f t="shared" si="258"/>
        <v>42.88</v>
      </c>
      <c r="L483" s="28">
        <f t="shared" si="266"/>
        <v>1472.1000000000001</v>
      </c>
      <c r="M483" s="28">
        <f t="shared" si="260"/>
        <v>294.42</v>
      </c>
      <c r="N483" s="28">
        <f t="shared" si="267"/>
        <v>1766.5200000000002</v>
      </c>
      <c r="O483" s="29">
        <v>60</v>
      </c>
      <c r="P483" s="30">
        <f t="shared" si="268"/>
        <v>7.36</v>
      </c>
      <c r="Q483" s="34">
        <f t="shared" si="271"/>
        <v>7.36</v>
      </c>
    </row>
    <row r="484" spans="1:17" s="13" customFormat="1" ht="15.95" customHeight="1" x14ac:dyDescent="0.25">
      <c r="A484" s="62">
        <v>361</v>
      </c>
      <c r="B484" s="12" t="s">
        <v>443</v>
      </c>
      <c r="C484" s="5" t="s">
        <v>444</v>
      </c>
      <c r="D484" s="26">
        <v>92.69</v>
      </c>
      <c r="E484" s="26">
        <v>838.3</v>
      </c>
      <c r="F484" s="26">
        <v>333.87</v>
      </c>
      <c r="G484" s="31">
        <f t="shared" ref="G484:G492" si="272">ROUND((E484)*11.7%,2)</f>
        <v>98.08</v>
      </c>
      <c r="H484" s="31">
        <f t="shared" si="264"/>
        <v>1362.94</v>
      </c>
      <c r="I484" s="31">
        <f t="shared" ref="I484:I492" si="273">ROUND(E484*11.6%,2)</f>
        <v>97.24</v>
      </c>
      <c r="J484" s="31">
        <f t="shared" si="265"/>
        <v>1460.18</v>
      </c>
      <c r="K484" s="31">
        <f t="shared" si="258"/>
        <v>43.81</v>
      </c>
      <c r="L484" s="28">
        <f t="shared" si="266"/>
        <v>1503.99</v>
      </c>
      <c r="M484" s="28">
        <f t="shared" si="260"/>
        <v>300.8</v>
      </c>
      <c r="N484" s="28">
        <f t="shared" si="267"/>
        <v>1804.79</v>
      </c>
      <c r="O484" s="29">
        <v>127</v>
      </c>
      <c r="P484" s="30">
        <f t="shared" si="268"/>
        <v>3.55</v>
      </c>
      <c r="Q484" s="34">
        <f>ROUND(451.2/O484,2)</f>
        <v>3.55</v>
      </c>
    </row>
    <row r="485" spans="1:17" s="13" customFormat="1" ht="15.95" customHeight="1" x14ac:dyDescent="0.25">
      <c r="A485" s="62">
        <v>362</v>
      </c>
      <c r="B485" s="12" t="s">
        <v>445</v>
      </c>
      <c r="C485" s="5" t="s">
        <v>446</v>
      </c>
      <c r="D485" s="26">
        <v>92.69</v>
      </c>
      <c r="E485" s="25">
        <v>816.99</v>
      </c>
      <c r="F485" s="25">
        <v>329.18</v>
      </c>
      <c r="G485" s="31">
        <f t="shared" si="272"/>
        <v>95.59</v>
      </c>
      <c r="H485" s="31">
        <f t="shared" si="264"/>
        <v>1334.45</v>
      </c>
      <c r="I485" s="31">
        <f t="shared" si="273"/>
        <v>94.77</v>
      </c>
      <c r="J485" s="31">
        <f t="shared" si="265"/>
        <v>1429.22</v>
      </c>
      <c r="K485" s="31">
        <f t="shared" si="258"/>
        <v>42.88</v>
      </c>
      <c r="L485" s="28">
        <f t="shared" si="266"/>
        <v>1472.1000000000001</v>
      </c>
      <c r="M485" s="28">
        <f t="shared" si="260"/>
        <v>294.42</v>
      </c>
      <c r="N485" s="28">
        <f t="shared" si="267"/>
        <v>1766.5200000000002</v>
      </c>
      <c r="O485" s="29">
        <v>74</v>
      </c>
      <c r="P485" s="30">
        <f t="shared" si="268"/>
        <v>5.97</v>
      </c>
      <c r="Q485" s="34">
        <f>ROUND(441.63/O485,2)</f>
        <v>5.97</v>
      </c>
    </row>
    <row r="486" spans="1:17" s="13" customFormat="1" ht="15.95" customHeight="1" x14ac:dyDescent="0.25">
      <c r="A486" s="62">
        <v>363</v>
      </c>
      <c r="B486" s="12" t="s">
        <v>447</v>
      </c>
      <c r="C486" s="5" t="s">
        <v>357</v>
      </c>
      <c r="D486" s="26">
        <v>92.69</v>
      </c>
      <c r="E486" s="25">
        <v>816.99</v>
      </c>
      <c r="F486" s="25">
        <v>329.18</v>
      </c>
      <c r="G486" s="31">
        <f t="shared" si="272"/>
        <v>95.59</v>
      </c>
      <c r="H486" s="31">
        <f t="shared" si="264"/>
        <v>1334.45</v>
      </c>
      <c r="I486" s="31">
        <f t="shared" si="273"/>
        <v>94.77</v>
      </c>
      <c r="J486" s="31">
        <f t="shared" si="265"/>
        <v>1429.22</v>
      </c>
      <c r="K486" s="31">
        <f t="shared" si="258"/>
        <v>42.88</v>
      </c>
      <c r="L486" s="28">
        <f t="shared" si="266"/>
        <v>1472.1000000000001</v>
      </c>
      <c r="M486" s="28">
        <f t="shared" si="260"/>
        <v>294.42</v>
      </c>
      <c r="N486" s="28">
        <f t="shared" si="267"/>
        <v>1766.5200000000002</v>
      </c>
      <c r="O486" s="29">
        <v>74</v>
      </c>
      <c r="P486" s="30">
        <f t="shared" si="268"/>
        <v>5.97</v>
      </c>
      <c r="Q486" s="34">
        <f>ROUND(441.63/O486,2)</f>
        <v>5.97</v>
      </c>
    </row>
    <row r="487" spans="1:17" s="13" customFormat="1" ht="15.95" customHeight="1" x14ac:dyDescent="0.25">
      <c r="A487" s="62">
        <v>364</v>
      </c>
      <c r="B487" s="12" t="s">
        <v>448</v>
      </c>
      <c r="C487" s="5" t="s">
        <v>333</v>
      </c>
      <c r="D487" s="26">
        <v>91.69</v>
      </c>
      <c r="E487" s="26">
        <v>833.42</v>
      </c>
      <c r="F487" s="26">
        <v>400</v>
      </c>
      <c r="G487" s="31">
        <f t="shared" si="272"/>
        <v>97.51</v>
      </c>
      <c r="H487" s="31">
        <f t="shared" si="264"/>
        <v>1422.62</v>
      </c>
      <c r="I487" s="31">
        <f t="shared" si="273"/>
        <v>96.68</v>
      </c>
      <c r="J487" s="31">
        <f t="shared" si="265"/>
        <v>1519.3</v>
      </c>
      <c r="K487" s="31">
        <f t="shared" si="258"/>
        <v>45.58</v>
      </c>
      <c r="L487" s="28">
        <f t="shared" si="266"/>
        <v>1564.8799999999999</v>
      </c>
      <c r="M487" s="28">
        <f t="shared" si="260"/>
        <v>312.98</v>
      </c>
      <c r="N487" s="28">
        <f t="shared" si="267"/>
        <v>1877.86</v>
      </c>
      <c r="O487" s="29">
        <v>101</v>
      </c>
      <c r="P487" s="30">
        <f t="shared" si="268"/>
        <v>4.6500000000000004</v>
      </c>
      <c r="Q487" s="34">
        <f>ROUND(469.47/O487,2)</f>
        <v>4.6500000000000004</v>
      </c>
    </row>
    <row r="488" spans="1:17" s="13" customFormat="1" ht="15.95" customHeight="1" x14ac:dyDescent="0.25">
      <c r="A488" s="62">
        <v>365</v>
      </c>
      <c r="B488" s="12" t="s">
        <v>449</v>
      </c>
      <c r="C488" s="5" t="s">
        <v>450</v>
      </c>
      <c r="D488" s="26">
        <v>92.69</v>
      </c>
      <c r="E488" s="25">
        <v>816.99</v>
      </c>
      <c r="F488" s="25">
        <v>329.18</v>
      </c>
      <c r="G488" s="31">
        <f t="shared" si="272"/>
        <v>95.59</v>
      </c>
      <c r="H488" s="31">
        <f t="shared" si="264"/>
        <v>1334.45</v>
      </c>
      <c r="I488" s="31">
        <f t="shared" si="273"/>
        <v>94.77</v>
      </c>
      <c r="J488" s="31">
        <f t="shared" si="265"/>
        <v>1429.22</v>
      </c>
      <c r="K488" s="31">
        <f t="shared" si="258"/>
        <v>42.88</v>
      </c>
      <c r="L488" s="28">
        <f t="shared" si="266"/>
        <v>1472.1000000000001</v>
      </c>
      <c r="M488" s="28">
        <f t="shared" si="260"/>
        <v>294.42</v>
      </c>
      <c r="N488" s="28">
        <f t="shared" si="267"/>
        <v>1766.5200000000002</v>
      </c>
      <c r="O488" s="29">
        <v>59</v>
      </c>
      <c r="P488" s="30">
        <f t="shared" si="268"/>
        <v>7.49</v>
      </c>
      <c r="Q488" s="34">
        <f>ROUND(441.63/O488,2)</f>
        <v>7.49</v>
      </c>
    </row>
    <row r="489" spans="1:17" s="13" customFormat="1" ht="15.95" customHeight="1" x14ac:dyDescent="0.25">
      <c r="A489" s="62">
        <v>366</v>
      </c>
      <c r="B489" s="12" t="s">
        <v>451</v>
      </c>
      <c r="C489" s="5" t="s">
        <v>357</v>
      </c>
      <c r="D489" s="26">
        <v>92.69</v>
      </c>
      <c r="E489" s="25">
        <v>816.99</v>
      </c>
      <c r="F489" s="25">
        <v>329.18</v>
      </c>
      <c r="G489" s="31">
        <f t="shared" si="272"/>
        <v>95.59</v>
      </c>
      <c r="H489" s="31">
        <f t="shared" si="264"/>
        <v>1334.45</v>
      </c>
      <c r="I489" s="31">
        <f t="shared" si="273"/>
        <v>94.77</v>
      </c>
      <c r="J489" s="31">
        <f t="shared" si="265"/>
        <v>1429.22</v>
      </c>
      <c r="K489" s="31">
        <f t="shared" si="258"/>
        <v>42.88</v>
      </c>
      <c r="L489" s="28">
        <f t="shared" si="266"/>
        <v>1472.1000000000001</v>
      </c>
      <c r="M489" s="28">
        <f t="shared" si="260"/>
        <v>294.42</v>
      </c>
      <c r="N489" s="28">
        <f t="shared" si="267"/>
        <v>1766.5200000000002</v>
      </c>
      <c r="O489" s="29">
        <v>57</v>
      </c>
      <c r="P489" s="30">
        <f t="shared" si="268"/>
        <v>7.75</v>
      </c>
      <c r="Q489" s="34">
        <f>ROUND(441.63/O489,2)</f>
        <v>7.75</v>
      </c>
    </row>
    <row r="490" spans="1:17" s="13" customFormat="1" ht="15.95" customHeight="1" x14ac:dyDescent="0.25">
      <c r="A490" s="62">
        <v>367</v>
      </c>
      <c r="B490" s="12" t="s">
        <v>452</v>
      </c>
      <c r="C490" s="5" t="s">
        <v>453</v>
      </c>
      <c r="D490" s="26">
        <v>92.69</v>
      </c>
      <c r="E490" s="26">
        <v>838.3</v>
      </c>
      <c r="F490" s="26">
        <v>333.87</v>
      </c>
      <c r="G490" s="31">
        <f t="shared" si="272"/>
        <v>98.08</v>
      </c>
      <c r="H490" s="31">
        <f t="shared" si="264"/>
        <v>1362.94</v>
      </c>
      <c r="I490" s="31">
        <f t="shared" si="273"/>
        <v>97.24</v>
      </c>
      <c r="J490" s="31">
        <f t="shared" si="265"/>
        <v>1460.18</v>
      </c>
      <c r="K490" s="31">
        <f t="shared" si="258"/>
        <v>43.81</v>
      </c>
      <c r="L490" s="28">
        <f t="shared" si="266"/>
        <v>1503.99</v>
      </c>
      <c r="M490" s="28">
        <f t="shared" si="260"/>
        <v>300.8</v>
      </c>
      <c r="N490" s="28">
        <f t="shared" si="267"/>
        <v>1804.79</v>
      </c>
      <c r="O490" s="29">
        <v>92</v>
      </c>
      <c r="P490" s="30">
        <f t="shared" si="268"/>
        <v>4.9000000000000004</v>
      </c>
      <c r="Q490" s="34">
        <f>ROUND(451.2/O490,2)</f>
        <v>4.9000000000000004</v>
      </c>
    </row>
    <row r="491" spans="1:17" s="13" customFormat="1" ht="15.95" customHeight="1" x14ac:dyDescent="0.25">
      <c r="A491" s="62">
        <v>368</v>
      </c>
      <c r="B491" s="12" t="s">
        <v>454</v>
      </c>
      <c r="C491" s="5" t="s">
        <v>357</v>
      </c>
      <c r="D491" s="26">
        <v>92.69</v>
      </c>
      <c r="E491" s="25">
        <v>816.99</v>
      </c>
      <c r="F491" s="25">
        <v>329.18</v>
      </c>
      <c r="G491" s="31">
        <f t="shared" si="272"/>
        <v>95.59</v>
      </c>
      <c r="H491" s="31">
        <f t="shared" si="264"/>
        <v>1334.45</v>
      </c>
      <c r="I491" s="31">
        <f t="shared" si="273"/>
        <v>94.77</v>
      </c>
      <c r="J491" s="31">
        <f t="shared" si="265"/>
        <v>1429.22</v>
      </c>
      <c r="K491" s="31">
        <f t="shared" si="258"/>
        <v>42.88</v>
      </c>
      <c r="L491" s="28">
        <f t="shared" si="266"/>
        <v>1472.1000000000001</v>
      </c>
      <c r="M491" s="28">
        <f t="shared" si="260"/>
        <v>294.42</v>
      </c>
      <c r="N491" s="28">
        <f t="shared" si="267"/>
        <v>1766.5200000000002</v>
      </c>
      <c r="O491" s="29">
        <v>81</v>
      </c>
      <c r="P491" s="30">
        <f t="shared" si="268"/>
        <v>5.45</v>
      </c>
      <c r="Q491" s="34">
        <f>ROUND(441.63/O491,2)</f>
        <v>5.45</v>
      </c>
    </row>
    <row r="492" spans="1:17" s="13" customFormat="1" ht="8.1" customHeight="1" x14ac:dyDescent="0.25">
      <c r="A492" s="93">
        <v>369</v>
      </c>
      <c r="B492" s="107" t="s">
        <v>455</v>
      </c>
      <c r="C492" s="39" t="s">
        <v>456</v>
      </c>
      <c r="D492" s="93">
        <f>91.69*2</f>
        <v>183.38</v>
      </c>
      <c r="E492" s="93">
        <f>833.42*2</f>
        <v>1666.84</v>
      </c>
      <c r="F492" s="93">
        <f>400*2</f>
        <v>800</v>
      </c>
      <c r="G492" s="109">
        <f t="shared" si="272"/>
        <v>195.02</v>
      </c>
      <c r="H492" s="109">
        <f t="shared" si="264"/>
        <v>2845.24</v>
      </c>
      <c r="I492" s="71">
        <f t="shared" si="273"/>
        <v>193.35</v>
      </c>
      <c r="J492" s="71">
        <f t="shared" si="265"/>
        <v>3038.5899999999997</v>
      </c>
      <c r="K492" s="71">
        <f t="shared" si="258"/>
        <v>91.16</v>
      </c>
      <c r="L492" s="71">
        <f t="shared" si="266"/>
        <v>3129.7499999999995</v>
      </c>
      <c r="M492" s="71">
        <f t="shared" si="260"/>
        <v>625.95000000000005</v>
      </c>
      <c r="N492" s="71">
        <f t="shared" si="267"/>
        <v>3755.7</v>
      </c>
      <c r="O492" s="93">
        <f>117+32</f>
        <v>149</v>
      </c>
      <c r="P492" s="75">
        <f t="shared" si="268"/>
        <v>6.3</v>
      </c>
      <c r="Q492" s="77">
        <f>ROUND(469.47*2/O492,2)</f>
        <v>6.3</v>
      </c>
    </row>
    <row r="493" spans="1:17" s="13" customFormat="1" ht="8.1" customHeight="1" x14ac:dyDescent="0.25">
      <c r="A493" s="95"/>
      <c r="B493" s="107"/>
      <c r="C493" s="11" t="s">
        <v>364</v>
      </c>
      <c r="D493" s="94"/>
      <c r="E493" s="94"/>
      <c r="F493" s="108"/>
      <c r="G493" s="110">
        <f t="shared" si="262"/>
        <v>0</v>
      </c>
      <c r="H493" s="110">
        <f t="shared" si="264"/>
        <v>0</v>
      </c>
      <c r="I493" s="72">
        <f t="shared" si="263"/>
        <v>0</v>
      </c>
      <c r="J493" s="72">
        <f t="shared" si="265"/>
        <v>0</v>
      </c>
      <c r="K493" s="72">
        <f t="shared" si="258"/>
        <v>0</v>
      </c>
      <c r="L493" s="72">
        <f t="shared" si="266"/>
        <v>0</v>
      </c>
      <c r="M493" s="72">
        <f t="shared" si="260"/>
        <v>0</v>
      </c>
      <c r="N493" s="72"/>
      <c r="O493" s="94"/>
      <c r="P493" s="76"/>
      <c r="Q493" s="77"/>
    </row>
    <row r="494" spans="1:17" s="13" customFormat="1" ht="15.95" customHeight="1" x14ac:dyDescent="0.25">
      <c r="A494" s="62">
        <v>370</v>
      </c>
      <c r="B494" s="12" t="s">
        <v>457</v>
      </c>
      <c r="C494" s="5" t="s">
        <v>329</v>
      </c>
      <c r="D494" s="26">
        <v>92.69</v>
      </c>
      <c r="E494" s="25">
        <v>816.99</v>
      </c>
      <c r="F494" s="25">
        <v>329.18</v>
      </c>
      <c r="G494" s="31">
        <f>ROUND((E494)*11.7%,2)</f>
        <v>95.59</v>
      </c>
      <c r="H494" s="31">
        <f t="shared" si="264"/>
        <v>1334.45</v>
      </c>
      <c r="I494" s="31">
        <f>ROUND(E494*11.6%,2)</f>
        <v>94.77</v>
      </c>
      <c r="J494" s="31">
        <f t="shared" si="265"/>
        <v>1429.22</v>
      </c>
      <c r="K494" s="31">
        <f t="shared" si="258"/>
        <v>42.88</v>
      </c>
      <c r="L494" s="28">
        <f t="shared" si="266"/>
        <v>1472.1000000000001</v>
      </c>
      <c r="M494" s="28">
        <f t="shared" si="260"/>
        <v>294.42</v>
      </c>
      <c r="N494" s="28">
        <f t="shared" ref="N494:N506" si="274">L494+M494</f>
        <v>1766.5200000000002</v>
      </c>
      <c r="O494" s="29">
        <v>31</v>
      </c>
      <c r="P494" s="30">
        <f t="shared" ref="P494:P506" si="275">ROUND(N494/4/O494,2)</f>
        <v>14.25</v>
      </c>
      <c r="Q494" s="34">
        <f>ROUND(441.63/O494,2)</f>
        <v>14.25</v>
      </c>
    </row>
    <row r="495" spans="1:17" s="13" customFormat="1" ht="15.95" customHeight="1" x14ac:dyDescent="0.25">
      <c r="A495" s="62">
        <v>371</v>
      </c>
      <c r="B495" s="12" t="s">
        <v>458</v>
      </c>
      <c r="C495" s="5" t="s">
        <v>453</v>
      </c>
      <c r="D495" s="26">
        <v>92.69</v>
      </c>
      <c r="E495" s="26">
        <v>838.3</v>
      </c>
      <c r="F495" s="26">
        <v>333.87</v>
      </c>
      <c r="G495" s="31">
        <f>ROUND((E495)*11.7%,2)</f>
        <v>98.08</v>
      </c>
      <c r="H495" s="31">
        <f t="shared" si="264"/>
        <v>1362.94</v>
      </c>
      <c r="I495" s="31">
        <f>ROUND(E495*11.6%,2)</f>
        <v>97.24</v>
      </c>
      <c r="J495" s="31">
        <f t="shared" si="265"/>
        <v>1460.18</v>
      </c>
      <c r="K495" s="31">
        <f t="shared" si="258"/>
        <v>43.81</v>
      </c>
      <c r="L495" s="28">
        <f t="shared" si="266"/>
        <v>1503.99</v>
      </c>
      <c r="M495" s="28">
        <f t="shared" si="260"/>
        <v>300.8</v>
      </c>
      <c r="N495" s="28">
        <f t="shared" si="274"/>
        <v>1804.79</v>
      </c>
      <c r="O495" s="29">
        <v>78</v>
      </c>
      <c r="P495" s="30">
        <f t="shared" si="275"/>
        <v>5.78</v>
      </c>
      <c r="Q495" s="34">
        <f>ROUND(451.2/O495,2)</f>
        <v>5.78</v>
      </c>
    </row>
    <row r="496" spans="1:17" s="13" customFormat="1" ht="15.95" customHeight="1" x14ac:dyDescent="0.25">
      <c r="A496" s="62">
        <v>372</v>
      </c>
      <c r="B496" s="12" t="s">
        <v>459</v>
      </c>
      <c r="C496" s="5" t="s">
        <v>460</v>
      </c>
      <c r="D496" s="26">
        <v>92.69</v>
      </c>
      <c r="E496" s="25">
        <v>816.99</v>
      </c>
      <c r="F496" s="25">
        <v>329.18</v>
      </c>
      <c r="G496" s="31">
        <f>ROUND((E496)*11.7%,2)</f>
        <v>95.59</v>
      </c>
      <c r="H496" s="31">
        <f t="shared" si="264"/>
        <v>1334.45</v>
      </c>
      <c r="I496" s="31">
        <f>ROUND(E496*11.6%,2)</f>
        <v>94.77</v>
      </c>
      <c r="J496" s="31">
        <f t="shared" si="265"/>
        <v>1429.22</v>
      </c>
      <c r="K496" s="31">
        <f t="shared" si="258"/>
        <v>42.88</v>
      </c>
      <c r="L496" s="28">
        <f t="shared" si="266"/>
        <v>1472.1000000000001</v>
      </c>
      <c r="M496" s="28">
        <f t="shared" si="260"/>
        <v>294.42</v>
      </c>
      <c r="N496" s="28">
        <f t="shared" si="274"/>
        <v>1766.5200000000002</v>
      </c>
      <c r="O496" s="29">
        <v>8</v>
      </c>
      <c r="P496" s="30">
        <f t="shared" si="275"/>
        <v>55.2</v>
      </c>
      <c r="Q496" s="34">
        <f>ROUND(441.63/O496,2)</f>
        <v>55.2</v>
      </c>
    </row>
    <row r="497" spans="1:17" s="13" customFormat="1" ht="15.95" customHeight="1" x14ac:dyDescent="0.25">
      <c r="A497" s="62">
        <v>373</v>
      </c>
      <c r="B497" s="12" t="s">
        <v>461</v>
      </c>
      <c r="C497" s="5" t="s">
        <v>329</v>
      </c>
      <c r="D497" s="26">
        <v>92.69</v>
      </c>
      <c r="E497" s="25">
        <v>816.99</v>
      </c>
      <c r="F497" s="25">
        <v>329.18</v>
      </c>
      <c r="G497" s="31">
        <f t="shared" ref="G497:G498" si="276">ROUND((E497)*11.7%,2)</f>
        <v>95.59</v>
      </c>
      <c r="H497" s="31">
        <f t="shared" si="264"/>
        <v>1334.45</v>
      </c>
      <c r="I497" s="31">
        <f t="shared" ref="I497:I498" si="277">ROUND(E497*11.6%,2)</f>
        <v>94.77</v>
      </c>
      <c r="J497" s="31">
        <f t="shared" si="265"/>
        <v>1429.22</v>
      </c>
      <c r="K497" s="31">
        <f t="shared" si="258"/>
        <v>42.88</v>
      </c>
      <c r="L497" s="28">
        <f t="shared" si="266"/>
        <v>1472.1000000000001</v>
      </c>
      <c r="M497" s="28">
        <f t="shared" si="260"/>
        <v>294.42</v>
      </c>
      <c r="N497" s="28">
        <f t="shared" si="274"/>
        <v>1766.5200000000002</v>
      </c>
      <c r="O497" s="29">
        <v>25</v>
      </c>
      <c r="P497" s="30">
        <f t="shared" si="275"/>
        <v>17.670000000000002</v>
      </c>
      <c r="Q497" s="34">
        <f t="shared" ref="Q497:Q498" si="278">ROUND(441.63/O497,2)</f>
        <v>17.670000000000002</v>
      </c>
    </row>
    <row r="498" spans="1:17" s="13" customFormat="1" ht="15.95" customHeight="1" x14ac:dyDescent="0.25">
      <c r="A498" s="62">
        <v>374</v>
      </c>
      <c r="B498" s="12" t="s">
        <v>462</v>
      </c>
      <c r="C498" s="5" t="s">
        <v>357</v>
      </c>
      <c r="D498" s="26">
        <v>92.69</v>
      </c>
      <c r="E498" s="25">
        <v>816.99</v>
      </c>
      <c r="F498" s="25">
        <v>329.18</v>
      </c>
      <c r="G498" s="31">
        <f t="shared" si="276"/>
        <v>95.59</v>
      </c>
      <c r="H498" s="31">
        <f t="shared" si="264"/>
        <v>1334.45</v>
      </c>
      <c r="I498" s="31">
        <f t="shared" si="277"/>
        <v>94.77</v>
      </c>
      <c r="J498" s="31">
        <f t="shared" si="265"/>
        <v>1429.22</v>
      </c>
      <c r="K498" s="31">
        <f t="shared" si="258"/>
        <v>42.88</v>
      </c>
      <c r="L498" s="28">
        <f t="shared" si="266"/>
        <v>1472.1000000000001</v>
      </c>
      <c r="M498" s="28">
        <f t="shared" si="260"/>
        <v>294.42</v>
      </c>
      <c r="N498" s="28">
        <f t="shared" si="274"/>
        <v>1766.5200000000002</v>
      </c>
      <c r="O498" s="29">
        <v>24</v>
      </c>
      <c r="P498" s="30">
        <f t="shared" si="275"/>
        <v>18.399999999999999</v>
      </c>
      <c r="Q498" s="34">
        <f t="shared" si="278"/>
        <v>18.399999999999999</v>
      </c>
    </row>
    <row r="499" spans="1:17" s="13" customFormat="1" ht="15.95" customHeight="1" x14ac:dyDescent="0.25">
      <c r="A499" s="62">
        <v>375</v>
      </c>
      <c r="B499" s="12" t="s">
        <v>463</v>
      </c>
      <c r="C499" s="5" t="s">
        <v>409</v>
      </c>
      <c r="D499" s="3">
        <v>98.15</v>
      </c>
      <c r="E499" s="26">
        <v>838.3</v>
      </c>
      <c r="F499" s="3">
        <v>333.87</v>
      </c>
      <c r="G499" s="31">
        <f>ROUND((E499)*11.7%,2)</f>
        <v>98.08</v>
      </c>
      <c r="H499" s="31">
        <f t="shared" si="264"/>
        <v>1368.3999999999999</v>
      </c>
      <c r="I499" s="31">
        <f>ROUND(E499*11.6%,2)</f>
        <v>97.24</v>
      </c>
      <c r="J499" s="31">
        <f t="shared" si="265"/>
        <v>1465.6399999999999</v>
      </c>
      <c r="K499" s="31">
        <f t="shared" si="258"/>
        <v>43.97</v>
      </c>
      <c r="L499" s="28">
        <f t="shared" si="266"/>
        <v>1509.61</v>
      </c>
      <c r="M499" s="28">
        <f t="shared" si="260"/>
        <v>301.92</v>
      </c>
      <c r="N499" s="28">
        <f t="shared" si="274"/>
        <v>1811.53</v>
      </c>
      <c r="O499" s="29">
        <v>29</v>
      </c>
      <c r="P499" s="30">
        <f t="shared" si="275"/>
        <v>15.62</v>
      </c>
      <c r="Q499" s="37">
        <f>ROUND(452.88/O499,2)</f>
        <v>15.62</v>
      </c>
    </row>
    <row r="500" spans="1:17" s="13" customFormat="1" ht="15.95" customHeight="1" x14ac:dyDescent="0.25">
      <c r="A500" s="62">
        <v>376</v>
      </c>
      <c r="B500" s="12" t="s">
        <v>464</v>
      </c>
      <c r="C500" s="5" t="s">
        <v>357</v>
      </c>
      <c r="D500" s="26">
        <v>92.69</v>
      </c>
      <c r="E500" s="25">
        <v>816.99</v>
      </c>
      <c r="F500" s="25">
        <v>329.18</v>
      </c>
      <c r="G500" s="31">
        <f t="shared" ref="G500:G502" si="279">ROUND((E500)*11.7%,2)</f>
        <v>95.59</v>
      </c>
      <c r="H500" s="31">
        <f t="shared" si="264"/>
        <v>1334.45</v>
      </c>
      <c r="I500" s="31">
        <f>ROUND(E500*11.6%,2)</f>
        <v>94.77</v>
      </c>
      <c r="J500" s="31">
        <f t="shared" si="265"/>
        <v>1429.22</v>
      </c>
      <c r="K500" s="31">
        <f t="shared" si="258"/>
        <v>42.88</v>
      </c>
      <c r="L500" s="28">
        <f t="shared" si="266"/>
        <v>1472.1000000000001</v>
      </c>
      <c r="M500" s="28">
        <f t="shared" si="260"/>
        <v>294.42</v>
      </c>
      <c r="N500" s="28">
        <f t="shared" si="274"/>
        <v>1766.5200000000002</v>
      </c>
      <c r="O500" s="29">
        <v>30</v>
      </c>
      <c r="P500" s="30">
        <f t="shared" si="275"/>
        <v>14.72</v>
      </c>
      <c r="Q500" s="34">
        <f t="shared" ref="Q500:Q502" si="280">ROUND(441.63/O500,2)</f>
        <v>14.72</v>
      </c>
    </row>
    <row r="501" spans="1:17" s="13" customFormat="1" ht="15.95" customHeight="1" x14ac:dyDescent="0.25">
      <c r="A501" s="62">
        <v>377</v>
      </c>
      <c r="B501" s="12" t="s">
        <v>465</v>
      </c>
      <c r="C501" s="5" t="s">
        <v>357</v>
      </c>
      <c r="D501" s="26">
        <v>92.69</v>
      </c>
      <c r="E501" s="25">
        <v>816.99</v>
      </c>
      <c r="F501" s="25">
        <v>329.18</v>
      </c>
      <c r="G501" s="31">
        <f t="shared" si="279"/>
        <v>95.59</v>
      </c>
      <c r="H501" s="31">
        <f t="shared" si="264"/>
        <v>1334.45</v>
      </c>
      <c r="I501" s="31">
        <f t="shared" ref="I501:I502" si="281">ROUND(E501*11.6%,2)</f>
        <v>94.77</v>
      </c>
      <c r="J501" s="31">
        <f t="shared" si="265"/>
        <v>1429.22</v>
      </c>
      <c r="K501" s="31">
        <f t="shared" si="258"/>
        <v>42.88</v>
      </c>
      <c r="L501" s="28">
        <f t="shared" si="266"/>
        <v>1472.1000000000001</v>
      </c>
      <c r="M501" s="28">
        <f t="shared" si="260"/>
        <v>294.42</v>
      </c>
      <c r="N501" s="28">
        <f t="shared" si="274"/>
        <v>1766.5200000000002</v>
      </c>
      <c r="O501" s="29">
        <v>108</v>
      </c>
      <c r="P501" s="30">
        <f t="shared" si="275"/>
        <v>4.09</v>
      </c>
      <c r="Q501" s="34">
        <f t="shared" si="280"/>
        <v>4.09</v>
      </c>
    </row>
    <row r="502" spans="1:17" s="13" customFormat="1" ht="15.95" customHeight="1" x14ac:dyDescent="0.25">
      <c r="A502" s="62">
        <v>378</v>
      </c>
      <c r="B502" s="12" t="s">
        <v>466</v>
      </c>
      <c r="C502" s="5" t="s">
        <v>329</v>
      </c>
      <c r="D502" s="26">
        <v>92.69</v>
      </c>
      <c r="E502" s="25">
        <v>816.99</v>
      </c>
      <c r="F502" s="25">
        <v>329.18</v>
      </c>
      <c r="G502" s="31">
        <f t="shared" si="279"/>
        <v>95.59</v>
      </c>
      <c r="H502" s="31">
        <f t="shared" si="264"/>
        <v>1334.45</v>
      </c>
      <c r="I502" s="31">
        <f t="shared" si="281"/>
        <v>94.77</v>
      </c>
      <c r="J502" s="31">
        <f t="shared" si="265"/>
        <v>1429.22</v>
      </c>
      <c r="K502" s="31">
        <f t="shared" si="258"/>
        <v>42.88</v>
      </c>
      <c r="L502" s="28">
        <f t="shared" si="266"/>
        <v>1472.1000000000001</v>
      </c>
      <c r="M502" s="28">
        <f t="shared" si="260"/>
        <v>294.42</v>
      </c>
      <c r="N502" s="28">
        <f t="shared" si="274"/>
        <v>1766.5200000000002</v>
      </c>
      <c r="O502" s="29">
        <v>30</v>
      </c>
      <c r="P502" s="30">
        <f t="shared" si="275"/>
        <v>14.72</v>
      </c>
      <c r="Q502" s="34">
        <f t="shared" si="280"/>
        <v>14.72</v>
      </c>
    </row>
    <row r="503" spans="1:17" s="13" customFormat="1" ht="15.95" customHeight="1" x14ac:dyDescent="0.25">
      <c r="A503" s="62">
        <v>379</v>
      </c>
      <c r="B503" s="12" t="s">
        <v>467</v>
      </c>
      <c r="C503" s="5" t="s">
        <v>444</v>
      </c>
      <c r="D503" s="26">
        <v>92.69</v>
      </c>
      <c r="E503" s="26">
        <v>838.3</v>
      </c>
      <c r="F503" s="26">
        <v>333.87</v>
      </c>
      <c r="G503" s="31">
        <f>ROUND((E503)*11.7%,2)</f>
        <v>98.08</v>
      </c>
      <c r="H503" s="31">
        <f t="shared" si="264"/>
        <v>1362.94</v>
      </c>
      <c r="I503" s="31">
        <f>ROUND(E503*11.6%,2)</f>
        <v>97.24</v>
      </c>
      <c r="J503" s="31">
        <f t="shared" si="265"/>
        <v>1460.18</v>
      </c>
      <c r="K503" s="31">
        <f t="shared" si="258"/>
        <v>43.81</v>
      </c>
      <c r="L503" s="28">
        <f t="shared" si="266"/>
        <v>1503.99</v>
      </c>
      <c r="M503" s="28">
        <f t="shared" si="260"/>
        <v>300.8</v>
      </c>
      <c r="N503" s="28">
        <f t="shared" si="274"/>
        <v>1804.79</v>
      </c>
      <c r="O503" s="29">
        <v>72</v>
      </c>
      <c r="P503" s="30">
        <f t="shared" si="275"/>
        <v>6.27</v>
      </c>
      <c r="Q503" s="34">
        <f>ROUND(451.2/O503,2)</f>
        <v>6.27</v>
      </c>
    </row>
    <row r="504" spans="1:17" s="13" customFormat="1" ht="15.95" customHeight="1" x14ac:dyDescent="0.25">
      <c r="A504" s="62">
        <v>380</v>
      </c>
      <c r="B504" s="12" t="s">
        <v>468</v>
      </c>
      <c r="C504" s="5" t="s">
        <v>357</v>
      </c>
      <c r="D504" s="26">
        <v>92.69</v>
      </c>
      <c r="E504" s="25">
        <v>816.99</v>
      </c>
      <c r="F504" s="25">
        <v>329.18</v>
      </c>
      <c r="G504" s="31">
        <f t="shared" ref="G504:G505" si="282">ROUND((E504)*11.7%,2)</f>
        <v>95.59</v>
      </c>
      <c r="H504" s="31">
        <f t="shared" si="264"/>
        <v>1334.45</v>
      </c>
      <c r="I504" s="31">
        <f t="shared" ref="I504:I505" si="283">ROUND(E504*11.6%,2)</f>
        <v>94.77</v>
      </c>
      <c r="J504" s="31">
        <f t="shared" si="265"/>
        <v>1429.22</v>
      </c>
      <c r="K504" s="31">
        <f t="shared" si="258"/>
        <v>42.88</v>
      </c>
      <c r="L504" s="28">
        <f t="shared" si="266"/>
        <v>1472.1000000000001</v>
      </c>
      <c r="M504" s="28">
        <f t="shared" si="260"/>
        <v>294.42</v>
      </c>
      <c r="N504" s="28">
        <f t="shared" si="274"/>
        <v>1766.5200000000002</v>
      </c>
      <c r="O504" s="29">
        <v>75</v>
      </c>
      <c r="P504" s="30">
        <f t="shared" si="275"/>
        <v>5.89</v>
      </c>
      <c r="Q504" s="34">
        <f t="shared" ref="Q504:Q505" si="284">ROUND(441.63/O504,2)</f>
        <v>5.89</v>
      </c>
    </row>
    <row r="505" spans="1:17" s="13" customFormat="1" ht="15.95" customHeight="1" x14ac:dyDescent="0.25">
      <c r="A505" s="62">
        <v>381</v>
      </c>
      <c r="B505" s="12" t="s">
        <v>469</v>
      </c>
      <c r="C505" s="5" t="s">
        <v>357</v>
      </c>
      <c r="D505" s="26">
        <v>92.69</v>
      </c>
      <c r="E505" s="25">
        <v>816.99</v>
      </c>
      <c r="F505" s="25">
        <v>329.18</v>
      </c>
      <c r="G505" s="31">
        <f t="shared" si="282"/>
        <v>95.59</v>
      </c>
      <c r="H505" s="31">
        <f t="shared" si="264"/>
        <v>1334.45</v>
      </c>
      <c r="I505" s="31">
        <f t="shared" si="283"/>
        <v>94.77</v>
      </c>
      <c r="J505" s="31">
        <f t="shared" si="265"/>
        <v>1429.22</v>
      </c>
      <c r="K505" s="31">
        <f t="shared" si="258"/>
        <v>42.88</v>
      </c>
      <c r="L505" s="28">
        <f t="shared" si="266"/>
        <v>1472.1000000000001</v>
      </c>
      <c r="M505" s="28">
        <f t="shared" si="260"/>
        <v>294.42</v>
      </c>
      <c r="N505" s="28">
        <f t="shared" si="274"/>
        <v>1766.5200000000002</v>
      </c>
      <c r="O505" s="29">
        <v>70</v>
      </c>
      <c r="P505" s="30">
        <f t="shared" si="275"/>
        <v>6.31</v>
      </c>
      <c r="Q505" s="34">
        <f t="shared" si="284"/>
        <v>6.31</v>
      </c>
    </row>
    <row r="506" spans="1:17" s="13" customFormat="1" ht="5.45" customHeight="1" x14ac:dyDescent="0.25">
      <c r="A506" s="78">
        <v>382</v>
      </c>
      <c r="B506" s="89" t="s">
        <v>886</v>
      </c>
      <c r="C506" s="6" t="s">
        <v>470</v>
      </c>
      <c r="D506" s="67">
        <f>92.69*2+98.15</f>
        <v>283.52999999999997</v>
      </c>
      <c r="E506" s="67">
        <f>816.99*2+838.3</f>
        <v>2472.2799999999997</v>
      </c>
      <c r="F506" s="67">
        <f>329.18*2+333.87</f>
        <v>992.23</v>
      </c>
      <c r="G506" s="69">
        <f>ROUND((E506)*11.7%,2)</f>
        <v>289.26</v>
      </c>
      <c r="H506" s="69">
        <f t="shared" si="264"/>
        <v>4037.2999999999993</v>
      </c>
      <c r="I506" s="69">
        <f>ROUND(E506*11.6%,2)</f>
        <v>286.77999999999997</v>
      </c>
      <c r="J506" s="69">
        <f t="shared" si="265"/>
        <v>4324.079999999999</v>
      </c>
      <c r="K506" s="69">
        <f t="shared" si="258"/>
        <v>129.72</v>
      </c>
      <c r="L506" s="71">
        <f t="shared" si="266"/>
        <v>4453.7999999999993</v>
      </c>
      <c r="M506" s="71">
        <f t="shared" si="260"/>
        <v>890.76</v>
      </c>
      <c r="N506" s="71">
        <f t="shared" si="274"/>
        <v>5344.5599999999995</v>
      </c>
      <c r="O506" s="73">
        <f>180+35+36</f>
        <v>251</v>
      </c>
      <c r="P506" s="75">
        <f t="shared" si="275"/>
        <v>5.32</v>
      </c>
      <c r="Q506" s="77">
        <f>ROUND((441.63*2+452.88)/O506,2)</f>
        <v>5.32</v>
      </c>
    </row>
    <row r="507" spans="1:17" s="13" customFormat="1" ht="5.45" customHeight="1" x14ac:dyDescent="0.25">
      <c r="A507" s="78"/>
      <c r="B507" s="92"/>
      <c r="C507" s="7" t="s">
        <v>471</v>
      </c>
      <c r="D507" s="91"/>
      <c r="E507" s="91"/>
      <c r="F507" s="91"/>
      <c r="G507" s="84">
        <f t="shared" si="262"/>
        <v>0</v>
      </c>
      <c r="H507" s="84"/>
      <c r="I507" s="84">
        <f t="shared" si="263"/>
        <v>0</v>
      </c>
      <c r="J507" s="84"/>
      <c r="K507" s="84">
        <f t="shared" si="258"/>
        <v>0</v>
      </c>
      <c r="L507" s="85"/>
      <c r="M507" s="85">
        <f t="shared" si="260"/>
        <v>0</v>
      </c>
      <c r="N507" s="85"/>
      <c r="O507" s="79"/>
      <c r="P507" s="80"/>
      <c r="Q507" s="77"/>
    </row>
    <row r="508" spans="1:17" s="13" customFormat="1" ht="5.45" customHeight="1" x14ac:dyDescent="0.25">
      <c r="A508" s="78"/>
      <c r="B508" s="90"/>
      <c r="C508" s="11" t="s">
        <v>471</v>
      </c>
      <c r="D508" s="68"/>
      <c r="E508" s="68"/>
      <c r="F508" s="68"/>
      <c r="G508" s="70">
        <f t="shared" si="262"/>
        <v>0</v>
      </c>
      <c r="H508" s="70"/>
      <c r="I508" s="70">
        <f t="shared" si="263"/>
        <v>0</v>
      </c>
      <c r="J508" s="70"/>
      <c r="K508" s="70">
        <f t="shared" si="258"/>
        <v>0</v>
      </c>
      <c r="L508" s="72"/>
      <c r="M508" s="72">
        <f t="shared" si="260"/>
        <v>0</v>
      </c>
      <c r="N508" s="72"/>
      <c r="O508" s="74"/>
      <c r="P508" s="76"/>
      <c r="Q508" s="77"/>
    </row>
    <row r="509" spans="1:17" s="13" customFormat="1" ht="15.95" customHeight="1" x14ac:dyDescent="0.25">
      <c r="A509" s="62">
        <v>383</v>
      </c>
      <c r="B509" s="24" t="s">
        <v>812</v>
      </c>
      <c r="C509" s="5" t="s">
        <v>409</v>
      </c>
      <c r="D509" s="3">
        <v>98.15</v>
      </c>
      <c r="E509" s="26">
        <v>838.3</v>
      </c>
      <c r="F509" s="3">
        <v>333.87</v>
      </c>
      <c r="G509" s="31">
        <f>ROUND((E509)*11.7%,2)</f>
        <v>98.08</v>
      </c>
      <c r="H509" s="31">
        <f t="shared" ref="H509:H593" si="285">D509+E509+F509+G509</f>
        <v>1368.3999999999999</v>
      </c>
      <c r="I509" s="31">
        <f>ROUND(E509*11.6%,2)</f>
        <v>97.24</v>
      </c>
      <c r="J509" s="31">
        <f t="shared" ref="J509:J580" si="286">H509+I509</f>
        <v>1465.6399999999999</v>
      </c>
      <c r="K509" s="31">
        <f t="shared" si="258"/>
        <v>43.97</v>
      </c>
      <c r="L509" s="28">
        <f t="shared" ref="L509:L580" si="287">J509+K509</f>
        <v>1509.61</v>
      </c>
      <c r="M509" s="28">
        <f t="shared" si="260"/>
        <v>301.92</v>
      </c>
      <c r="N509" s="19">
        <f>L509+M509</f>
        <v>1811.53</v>
      </c>
      <c r="O509" s="22">
        <v>146</v>
      </c>
      <c r="P509" s="30">
        <f>ROUND(N509/4/O509,2)</f>
        <v>3.1</v>
      </c>
      <c r="Q509" s="37">
        <f>ROUND(452.88/O509,2)</f>
        <v>3.1</v>
      </c>
    </row>
    <row r="510" spans="1:17" s="13" customFormat="1" ht="15.95" customHeight="1" x14ac:dyDescent="0.25">
      <c r="A510" s="62">
        <v>384</v>
      </c>
      <c r="B510" s="24" t="s">
        <v>813</v>
      </c>
      <c r="C510" s="5" t="s">
        <v>357</v>
      </c>
      <c r="D510" s="26">
        <v>92.69</v>
      </c>
      <c r="E510" s="25">
        <v>816.99</v>
      </c>
      <c r="F510" s="25">
        <v>329.18</v>
      </c>
      <c r="G510" s="31">
        <f>ROUND((E510)*11.7%,2)</f>
        <v>95.59</v>
      </c>
      <c r="H510" s="31">
        <f t="shared" si="285"/>
        <v>1334.45</v>
      </c>
      <c r="I510" s="31">
        <f>ROUND(E510*11.6%,2)</f>
        <v>94.77</v>
      </c>
      <c r="J510" s="31">
        <f t="shared" si="286"/>
        <v>1429.22</v>
      </c>
      <c r="K510" s="31">
        <f t="shared" si="258"/>
        <v>42.88</v>
      </c>
      <c r="L510" s="28">
        <f t="shared" si="287"/>
        <v>1472.1000000000001</v>
      </c>
      <c r="M510" s="28">
        <f t="shared" si="260"/>
        <v>294.42</v>
      </c>
      <c r="N510" s="19">
        <f>L510+M510</f>
        <v>1766.5200000000002</v>
      </c>
      <c r="O510" s="22">
        <v>106</v>
      </c>
      <c r="P510" s="30">
        <f>ROUND(N510/4/O510,2)</f>
        <v>4.17</v>
      </c>
      <c r="Q510" s="34">
        <f>ROUND(441.63/O510,2)</f>
        <v>4.17</v>
      </c>
    </row>
    <row r="511" spans="1:17" s="13" customFormat="1" ht="15.95" customHeight="1" x14ac:dyDescent="0.25">
      <c r="A511" s="62">
        <v>385</v>
      </c>
      <c r="B511" s="24" t="s">
        <v>814</v>
      </c>
      <c r="C511" s="5" t="s">
        <v>444</v>
      </c>
      <c r="D511" s="26">
        <v>92.69</v>
      </c>
      <c r="E511" s="26">
        <v>838.3</v>
      </c>
      <c r="F511" s="26">
        <v>333.87</v>
      </c>
      <c r="G511" s="31">
        <f>ROUND((E511)*11.7%,2)</f>
        <v>98.08</v>
      </c>
      <c r="H511" s="18">
        <f t="shared" si="285"/>
        <v>1362.94</v>
      </c>
      <c r="I511" s="31">
        <f>ROUND(E511*11.6%,2)</f>
        <v>97.24</v>
      </c>
      <c r="J511" s="18">
        <f t="shared" si="286"/>
        <v>1460.18</v>
      </c>
      <c r="K511" s="31">
        <f t="shared" si="258"/>
        <v>43.81</v>
      </c>
      <c r="L511" s="19">
        <f t="shared" si="287"/>
        <v>1503.99</v>
      </c>
      <c r="M511" s="28">
        <f t="shared" si="260"/>
        <v>300.8</v>
      </c>
      <c r="N511" s="19">
        <f t="shared" ref="N511:N580" si="288">L511+M511</f>
        <v>1804.79</v>
      </c>
      <c r="O511" s="22">
        <v>157</v>
      </c>
      <c r="P511" s="21">
        <f>ROUND(N511/4/O511,2)</f>
        <v>2.87</v>
      </c>
      <c r="Q511" s="34">
        <f>ROUND(451.2/O511,2)</f>
        <v>2.87</v>
      </c>
    </row>
    <row r="512" spans="1:17" s="13" customFormat="1" ht="3.95" customHeight="1" x14ac:dyDescent="0.25">
      <c r="A512" s="78">
        <v>386</v>
      </c>
      <c r="B512" s="89" t="s">
        <v>815</v>
      </c>
      <c r="C512" s="6" t="s">
        <v>472</v>
      </c>
      <c r="D512" s="67">
        <f>92.69*4</f>
        <v>370.76</v>
      </c>
      <c r="E512" s="67">
        <f>816.99*4</f>
        <v>3267.96</v>
      </c>
      <c r="F512" s="67">
        <f>329.18*4</f>
        <v>1316.72</v>
      </c>
      <c r="G512" s="69">
        <f>ROUND((E512)*11.7%,2)</f>
        <v>382.35</v>
      </c>
      <c r="H512" s="69">
        <f t="shared" si="285"/>
        <v>5337.7900000000009</v>
      </c>
      <c r="I512" s="69">
        <f>ROUND(E512*11.6%,2)</f>
        <v>379.08</v>
      </c>
      <c r="J512" s="69">
        <f t="shared" si="286"/>
        <v>5716.8700000000008</v>
      </c>
      <c r="K512" s="69">
        <f t="shared" si="258"/>
        <v>171.51</v>
      </c>
      <c r="L512" s="69">
        <f t="shared" si="287"/>
        <v>5888.380000000001</v>
      </c>
      <c r="M512" s="69">
        <f t="shared" si="260"/>
        <v>1177.68</v>
      </c>
      <c r="N512" s="69">
        <f t="shared" si="288"/>
        <v>7066.0600000000013</v>
      </c>
      <c r="O512" s="73">
        <f>36+50+47+34</f>
        <v>167</v>
      </c>
      <c r="P512" s="75">
        <f>ROUND(N512/4/O512,2)</f>
        <v>10.58</v>
      </c>
      <c r="Q512" s="77">
        <f>ROUND(441.63*4/O512,2)</f>
        <v>10.58</v>
      </c>
    </row>
    <row r="513" spans="1:17" s="13" customFormat="1" ht="3.95" customHeight="1" x14ac:dyDescent="0.25">
      <c r="A513" s="78"/>
      <c r="B513" s="92"/>
      <c r="C513" s="7" t="s">
        <v>472</v>
      </c>
      <c r="D513" s="91"/>
      <c r="E513" s="91"/>
      <c r="F513" s="91"/>
      <c r="G513" s="84">
        <f t="shared" si="262"/>
        <v>0</v>
      </c>
      <c r="H513" s="84"/>
      <c r="I513" s="84">
        <f t="shared" si="263"/>
        <v>0</v>
      </c>
      <c r="J513" s="84"/>
      <c r="K513" s="84">
        <f t="shared" si="258"/>
        <v>0</v>
      </c>
      <c r="L513" s="84"/>
      <c r="M513" s="84">
        <f t="shared" si="260"/>
        <v>0</v>
      </c>
      <c r="N513" s="84"/>
      <c r="O513" s="79"/>
      <c r="P513" s="80"/>
      <c r="Q513" s="77"/>
    </row>
    <row r="514" spans="1:17" s="13" customFormat="1" ht="3.95" customHeight="1" x14ac:dyDescent="0.25">
      <c r="A514" s="78"/>
      <c r="B514" s="92"/>
      <c r="C514" s="7" t="s">
        <v>472</v>
      </c>
      <c r="D514" s="91"/>
      <c r="E514" s="91"/>
      <c r="F514" s="91"/>
      <c r="G514" s="84">
        <f t="shared" si="262"/>
        <v>0</v>
      </c>
      <c r="H514" s="84"/>
      <c r="I514" s="84">
        <f t="shared" si="263"/>
        <v>0</v>
      </c>
      <c r="J514" s="84"/>
      <c r="K514" s="84">
        <f t="shared" si="258"/>
        <v>0</v>
      </c>
      <c r="L514" s="84"/>
      <c r="M514" s="84">
        <f t="shared" si="260"/>
        <v>0</v>
      </c>
      <c r="N514" s="84"/>
      <c r="O514" s="79"/>
      <c r="P514" s="80"/>
      <c r="Q514" s="77"/>
    </row>
    <row r="515" spans="1:17" s="13" customFormat="1" ht="3.95" customHeight="1" x14ac:dyDescent="0.25">
      <c r="A515" s="78"/>
      <c r="B515" s="90"/>
      <c r="C515" s="11" t="s">
        <v>816</v>
      </c>
      <c r="D515" s="68"/>
      <c r="E515" s="68"/>
      <c r="F515" s="68"/>
      <c r="G515" s="70">
        <f t="shared" si="262"/>
        <v>0</v>
      </c>
      <c r="H515" s="70"/>
      <c r="I515" s="70">
        <f t="shared" si="263"/>
        <v>0</v>
      </c>
      <c r="J515" s="70"/>
      <c r="K515" s="70">
        <f t="shared" si="258"/>
        <v>0</v>
      </c>
      <c r="L515" s="70"/>
      <c r="M515" s="70">
        <f t="shared" si="260"/>
        <v>0</v>
      </c>
      <c r="N515" s="70"/>
      <c r="O515" s="74"/>
      <c r="P515" s="76"/>
      <c r="Q515" s="77"/>
    </row>
    <row r="516" spans="1:17" s="13" customFormat="1" ht="2.65" customHeight="1" x14ac:dyDescent="0.25">
      <c r="A516" s="78">
        <v>387</v>
      </c>
      <c r="B516" s="89" t="s">
        <v>817</v>
      </c>
      <c r="C516" s="6" t="s">
        <v>472</v>
      </c>
      <c r="D516" s="67">
        <f>92.69*6</f>
        <v>556.14</v>
      </c>
      <c r="E516" s="67">
        <f>816.99*6</f>
        <v>4901.9400000000005</v>
      </c>
      <c r="F516" s="67">
        <f>329.18*6</f>
        <v>1975.08</v>
      </c>
      <c r="G516" s="69">
        <f>ROUND((E516)*11.7%,2)</f>
        <v>573.53</v>
      </c>
      <c r="H516" s="69">
        <f t="shared" si="285"/>
        <v>8006.6900000000005</v>
      </c>
      <c r="I516" s="69">
        <f>ROUND(E516*11.6%,2)</f>
        <v>568.63</v>
      </c>
      <c r="J516" s="69">
        <f t="shared" si="286"/>
        <v>8575.32</v>
      </c>
      <c r="K516" s="69">
        <f>ROUND(J516*3%,2)</f>
        <v>257.26</v>
      </c>
      <c r="L516" s="69">
        <f t="shared" si="287"/>
        <v>8832.58</v>
      </c>
      <c r="M516" s="69">
        <f>ROUND(L516*20%,2)</f>
        <v>1766.52</v>
      </c>
      <c r="N516" s="69">
        <f t="shared" si="288"/>
        <v>10599.1</v>
      </c>
      <c r="O516" s="73">
        <f>15+15+19+10+10+7</f>
        <v>76</v>
      </c>
      <c r="P516" s="75">
        <f>ROUND(N516/4/O516,2)</f>
        <v>34.869999999999997</v>
      </c>
      <c r="Q516" s="77">
        <f>ROUND(441.63*6/O516,2)</f>
        <v>34.869999999999997</v>
      </c>
    </row>
    <row r="517" spans="1:17" s="13" customFormat="1" ht="2.65" customHeight="1" x14ac:dyDescent="0.25">
      <c r="A517" s="78"/>
      <c r="B517" s="92"/>
      <c r="C517" s="7" t="s">
        <v>472</v>
      </c>
      <c r="D517" s="91"/>
      <c r="E517" s="91"/>
      <c r="F517" s="91"/>
      <c r="G517" s="84"/>
      <c r="H517" s="84"/>
      <c r="I517" s="84"/>
      <c r="J517" s="84"/>
      <c r="K517" s="84"/>
      <c r="L517" s="84"/>
      <c r="M517" s="84"/>
      <c r="N517" s="84"/>
      <c r="O517" s="79"/>
      <c r="P517" s="80"/>
      <c r="Q517" s="77"/>
    </row>
    <row r="518" spans="1:17" s="13" customFormat="1" ht="2.65" customHeight="1" x14ac:dyDescent="0.25">
      <c r="A518" s="78"/>
      <c r="B518" s="92"/>
      <c r="C518" s="7" t="s">
        <v>472</v>
      </c>
      <c r="D518" s="91"/>
      <c r="E518" s="91"/>
      <c r="F518" s="91"/>
      <c r="G518" s="84"/>
      <c r="H518" s="84"/>
      <c r="I518" s="84"/>
      <c r="J518" s="84"/>
      <c r="K518" s="84"/>
      <c r="L518" s="84"/>
      <c r="M518" s="84"/>
      <c r="N518" s="84"/>
      <c r="O518" s="79"/>
      <c r="P518" s="80"/>
      <c r="Q518" s="77"/>
    </row>
    <row r="519" spans="1:17" s="13" customFormat="1" ht="2.65" customHeight="1" x14ac:dyDescent="0.25">
      <c r="A519" s="78"/>
      <c r="B519" s="92"/>
      <c r="C519" s="7" t="s">
        <v>472</v>
      </c>
      <c r="D519" s="91"/>
      <c r="E519" s="91"/>
      <c r="F519" s="91"/>
      <c r="G519" s="84"/>
      <c r="H519" s="84"/>
      <c r="I519" s="84"/>
      <c r="J519" s="84"/>
      <c r="K519" s="84"/>
      <c r="L519" s="84"/>
      <c r="M519" s="84"/>
      <c r="N519" s="84"/>
      <c r="O519" s="79"/>
      <c r="P519" s="80"/>
      <c r="Q519" s="77"/>
    </row>
    <row r="520" spans="1:17" s="13" customFormat="1" ht="2.65" customHeight="1" x14ac:dyDescent="0.25">
      <c r="A520" s="78"/>
      <c r="B520" s="92"/>
      <c r="C520" s="7" t="s">
        <v>472</v>
      </c>
      <c r="D520" s="91"/>
      <c r="E520" s="91"/>
      <c r="F520" s="91"/>
      <c r="G520" s="84"/>
      <c r="H520" s="84"/>
      <c r="I520" s="84"/>
      <c r="J520" s="84"/>
      <c r="K520" s="84"/>
      <c r="L520" s="84"/>
      <c r="M520" s="84"/>
      <c r="N520" s="84"/>
      <c r="O520" s="79"/>
      <c r="P520" s="80"/>
      <c r="Q520" s="77"/>
    </row>
    <row r="521" spans="1:17" s="13" customFormat="1" ht="2.65" customHeight="1" x14ac:dyDescent="0.25">
      <c r="A521" s="78"/>
      <c r="B521" s="90"/>
      <c r="C521" s="11" t="s">
        <v>472</v>
      </c>
      <c r="D521" s="68"/>
      <c r="E521" s="68"/>
      <c r="F521" s="68"/>
      <c r="G521" s="70"/>
      <c r="H521" s="70"/>
      <c r="I521" s="70"/>
      <c r="J521" s="70"/>
      <c r="K521" s="70"/>
      <c r="L521" s="70"/>
      <c r="M521" s="70"/>
      <c r="N521" s="70"/>
      <c r="O521" s="74"/>
      <c r="P521" s="76"/>
      <c r="Q521" s="77"/>
    </row>
    <row r="522" spans="1:17" s="13" customFormat="1" ht="15.95" customHeight="1" x14ac:dyDescent="0.25">
      <c r="A522" s="62">
        <v>388</v>
      </c>
      <c r="B522" s="24" t="s">
        <v>819</v>
      </c>
      <c r="C522" s="5" t="s">
        <v>453</v>
      </c>
      <c r="D522" s="26">
        <v>92.69</v>
      </c>
      <c r="E522" s="26">
        <v>838.3</v>
      </c>
      <c r="F522" s="26">
        <v>333.87</v>
      </c>
      <c r="G522" s="31">
        <f>ROUND((E522)*11.7%,2)</f>
        <v>98.08</v>
      </c>
      <c r="H522" s="18">
        <f t="shared" si="285"/>
        <v>1362.94</v>
      </c>
      <c r="I522" s="31">
        <f>ROUND(E522*11.6%,2)</f>
        <v>97.24</v>
      </c>
      <c r="J522" s="18">
        <f t="shared" si="286"/>
        <v>1460.18</v>
      </c>
      <c r="K522" s="31">
        <f t="shared" ref="K522:K552" si="289">ROUND(J522*3%,2)</f>
        <v>43.81</v>
      </c>
      <c r="L522" s="19">
        <f t="shared" si="287"/>
        <v>1503.99</v>
      </c>
      <c r="M522" s="28">
        <f t="shared" ref="M522:M552" si="290">ROUND(L522*20%,2)</f>
        <v>300.8</v>
      </c>
      <c r="N522" s="19">
        <f t="shared" si="288"/>
        <v>1804.79</v>
      </c>
      <c r="O522" s="22">
        <v>79</v>
      </c>
      <c r="P522" s="21">
        <f>ROUND(N522/4/O522,2)</f>
        <v>5.71</v>
      </c>
      <c r="Q522" s="34">
        <f>ROUND(451.2/O522,2)</f>
        <v>5.71</v>
      </c>
    </row>
    <row r="523" spans="1:17" s="13" customFormat="1" ht="15.95" customHeight="1" x14ac:dyDescent="0.25">
      <c r="A523" s="62">
        <v>389</v>
      </c>
      <c r="B523" s="24" t="s">
        <v>820</v>
      </c>
      <c r="C523" s="5" t="s">
        <v>446</v>
      </c>
      <c r="D523" s="23">
        <v>92.69</v>
      </c>
      <c r="E523" s="25">
        <v>816.99</v>
      </c>
      <c r="F523" s="25">
        <v>329.18</v>
      </c>
      <c r="G523" s="31">
        <f>ROUND((E523)*11.7%,2)</f>
        <v>95.59</v>
      </c>
      <c r="H523" s="18">
        <f t="shared" si="285"/>
        <v>1334.45</v>
      </c>
      <c r="I523" s="31">
        <f>ROUND(E523*11.6%,2)</f>
        <v>94.77</v>
      </c>
      <c r="J523" s="18">
        <f t="shared" si="286"/>
        <v>1429.22</v>
      </c>
      <c r="K523" s="31">
        <f t="shared" si="289"/>
        <v>42.88</v>
      </c>
      <c r="L523" s="19">
        <f t="shared" si="287"/>
        <v>1472.1000000000001</v>
      </c>
      <c r="M523" s="28">
        <f t="shared" si="290"/>
        <v>294.42</v>
      </c>
      <c r="N523" s="19">
        <f t="shared" si="288"/>
        <v>1766.5200000000002</v>
      </c>
      <c r="O523" s="22">
        <v>47</v>
      </c>
      <c r="P523" s="21">
        <f>ROUND(N523/4/O523,2)</f>
        <v>9.4</v>
      </c>
      <c r="Q523" s="34">
        <f>ROUND(441.63/O523,2)</f>
        <v>9.4</v>
      </c>
    </row>
    <row r="524" spans="1:17" s="13" customFormat="1" ht="15.95" customHeight="1" x14ac:dyDescent="0.25">
      <c r="A524" s="62">
        <v>390</v>
      </c>
      <c r="B524" s="24" t="s">
        <v>818</v>
      </c>
      <c r="C524" s="5" t="s">
        <v>460</v>
      </c>
      <c r="D524" s="23">
        <v>92.69</v>
      </c>
      <c r="E524" s="25">
        <v>816.99</v>
      </c>
      <c r="F524" s="25">
        <v>329.18</v>
      </c>
      <c r="G524" s="31">
        <f>ROUND((E524)*11.7%,2)</f>
        <v>95.59</v>
      </c>
      <c r="H524" s="18">
        <f t="shared" si="285"/>
        <v>1334.45</v>
      </c>
      <c r="I524" s="31">
        <f>ROUND(E524*11.6%,2)</f>
        <v>94.77</v>
      </c>
      <c r="J524" s="18">
        <f t="shared" si="286"/>
        <v>1429.22</v>
      </c>
      <c r="K524" s="31">
        <f t="shared" si="289"/>
        <v>42.88</v>
      </c>
      <c r="L524" s="19">
        <f t="shared" si="287"/>
        <v>1472.1000000000001</v>
      </c>
      <c r="M524" s="28">
        <f t="shared" si="290"/>
        <v>294.42</v>
      </c>
      <c r="N524" s="19">
        <f t="shared" si="288"/>
        <v>1766.5200000000002</v>
      </c>
      <c r="O524" s="22">
        <v>18</v>
      </c>
      <c r="P524" s="21">
        <f>ROUND(N524/4/O524,2)</f>
        <v>24.54</v>
      </c>
      <c r="Q524" s="34">
        <f>ROUND(441.63/O524,2)</f>
        <v>24.54</v>
      </c>
    </row>
    <row r="525" spans="1:17" s="13" customFormat="1" ht="8.1" customHeight="1" x14ac:dyDescent="0.25">
      <c r="A525" s="78">
        <v>391</v>
      </c>
      <c r="B525" s="89" t="s">
        <v>887</v>
      </c>
      <c r="C525" s="6" t="s">
        <v>472</v>
      </c>
      <c r="D525" s="67">
        <f>92.69*2</f>
        <v>185.38</v>
      </c>
      <c r="E525" s="67">
        <f>816.99*2</f>
        <v>1633.98</v>
      </c>
      <c r="F525" s="67">
        <f>329.18*2</f>
        <v>658.36</v>
      </c>
      <c r="G525" s="69">
        <f>ROUND((E525)*11.7%,2)</f>
        <v>191.18</v>
      </c>
      <c r="H525" s="69">
        <f t="shared" si="285"/>
        <v>2668.9</v>
      </c>
      <c r="I525" s="69">
        <f>ROUND(E525*11.6%,2)</f>
        <v>189.54</v>
      </c>
      <c r="J525" s="69">
        <f t="shared" si="286"/>
        <v>2858.44</v>
      </c>
      <c r="K525" s="69">
        <f t="shared" si="289"/>
        <v>85.75</v>
      </c>
      <c r="L525" s="69">
        <f t="shared" si="287"/>
        <v>2944.19</v>
      </c>
      <c r="M525" s="69">
        <f t="shared" si="290"/>
        <v>588.84</v>
      </c>
      <c r="N525" s="69">
        <f t="shared" si="288"/>
        <v>3533.03</v>
      </c>
      <c r="O525" s="73">
        <f>31+35</f>
        <v>66</v>
      </c>
      <c r="P525" s="75">
        <f>ROUND(N525/4/O525,2)</f>
        <v>13.38</v>
      </c>
      <c r="Q525" s="77">
        <f>ROUND(441.63*2/O525,2)</f>
        <v>13.38</v>
      </c>
    </row>
    <row r="526" spans="1:17" s="13" customFormat="1" ht="8.1" customHeight="1" x14ac:dyDescent="0.25">
      <c r="A526" s="78"/>
      <c r="B526" s="90"/>
      <c r="C526" s="11" t="s">
        <v>472</v>
      </c>
      <c r="D526" s="68"/>
      <c r="E526" s="68"/>
      <c r="F526" s="68"/>
      <c r="G526" s="70">
        <f t="shared" ref="G526" si="291">ROUND((D526+E526+F526)*11.7%,2)</f>
        <v>0</v>
      </c>
      <c r="H526" s="70"/>
      <c r="I526" s="70">
        <f t="shared" ref="I526" si="292">ROUND(H526*11.6%,2)</f>
        <v>0</v>
      </c>
      <c r="J526" s="70"/>
      <c r="K526" s="70">
        <f t="shared" si="289"/>
        <v>0</v>
      </c>
      <c r="L526" s="70"/>
      <c r="M526" s="70">
        <f t="shared" si="290"/>
        <v>0</v>
      </c>
      <c r="N526" s="70"/>
      <c r="O526" s="74"/>
      <c r="P526" s="76"/>
      <c r="Q526" s="77"/>
    </row>
    <row r="527" spans="1:17" s="13" customFormat="1" ht="15.95" customHeight="1" x14ac:dyDescent="0.25">
      <c r="A527" s="62">
        <v>392</v>
      </c>
      <c r="B527" s="24" t="s">
        <v>821</v>
      </c>
      <c r="C527" s="5" t="s">
        <v>341</v>
      </c>
      <c r="D527" s="23">
        <v>92.69</v>
      </c>
      <c r="E527" s="25">
        <v>816.99</v>
      </c>
      <c r="F527" s="25">
        <v>329.18</v>
      </c>
      <c r="G527" s="31">
        <f t="shared" ref="G527:G542" si="293">ROUND((E527)*11.7%,2)</f>
        <v>95.59</v>
      </c>
      <c r="H527" s="18">
        <f t="shared" si="285"/>
        <v>1334.45</v>
      </c>
      <c r="I527" s="31">
        <f t="shared" ref="I527:I542" si="294">ROUND(E527*11.6%,2)</f>
        <v>94.77</v>
      </c>
      <c r="J527" s="18">
        <f t="shared" si="286"/>
        <v>1429.22</v>
      </c>
      <c r="K527" s="31">
        <f t="shared" si="289"/>
        <v>42.88</v>
      </c>
      <c r="L527" s="19">
        <f t="shared" si="287"/>
        <v>1472.1000000000001</v>
      </c>
      <c r="M527" s="28">
        <f t="shared" si="290"/>
        <v>294.42</v>
      </c>
      <c r="N527" s="19">
        <f t="shared" si="288"/>
        <v>1766.5200000000002</v>
      </c>
      <c r="O527" s="22">
        <v>10</v>
      </c>
      <c r="P527" s="21">
        <f t="shared" ref="P527:P552" si="295">ROUND(N527/4/O527,2)</f>
        <v>44.16</v>
      </c>
      <c r="Q527" s="34">
        <f>ROUND(441.63/O527,2)</f>
        <v>44.16</v>
      </c>
    </row>
    <row r="528" spans="1:17" s="13" customFormat="1" ht="15.95" customHeight="1" x14ac:dyDescent="0.25">
      <c r="A528" s="62">
        <v>393</v>
      </c>
      <c r="B528" s="24" t="s">
        <v>822</v>
      </c>
      <c r="C528" s="5" t="s">
        <v>446</v>
      </c>
      <c r="D528" s="23">
        <v>92.69</v>
      </c>
      <c r="E528" s="25">
        <v>816.99</v>
      </c>
      <c r="F528" s="25">
        <v>329.18</v>
      </c>
      <c r="G528" s="31">
        <f t="shared" si="293"/>
        <v>95.59</v>
      </c>
      <c r="H528" s="18">
        <f t="shared" si="285"/>
        <v>1334.45</v>
      </c>
      <c r="I528" s="31">
        <f t="shared" si="294"/>
        <v>94.77</v>
      </c>
      <c r="J528" s="18">
        <f t="shared" si="286"/>
        <v>1429.22</v>
      </c>
      <c r="K528" s="31">
        <f t="shared" si="289"/>
        <v>42.88</v>
      </c>
      <c r="L528" s="19">
        <f t="shared" si="287"/>
        <v>1472.1000000000001</v>
      </c>
      <c r="M528" s="28">
        <f t="shared" si="290"/>
        <v>294.42</v>
      </c>
      <c r="N528" s="19">
        <f t="shared" si="288"/>
        <v>1766.5200000000002</v>
      </c>
      <c r="O528" s="22">
        <v>40</v>
      </c>
      <c r="P528" s="21">
        <f t="shared" si="295"/>
        <v>11.04</v>
      </c>
      <c r="Q528" s="34">
        <f>ROUND(441.63/O528,2)</f>
        <v>11.04</v>
      </c>
    </row>
    <row r="529" spans="1:17" s="13" customFormat="1" ht="15.95" customHeight="1" x14ac:dyDescent="0.25">
      <c r="A529" s="62">
        <v>394</v>
      </c>
      <c r="B529" s="24" t="s">
        <v>823</v>
      </c>
      <c r="C529" s="5" t="s">
        <v>472</v>
      </c>
      <c r="D529" s="23">
        <v>92.69</v>
      </c>
      <c r="E529" s="25">
        <v>816.99</v>
      </c>
      <c r="F529" s="25">
        <v>329.18</v>
      </c>
      <c r="G529" s="31">
        <f t="shared" si="293"/>
        <v>95.59</v>
      </c>
      <c r="H529" s="18">
        <f t="shared" si="285"/>
        <v>1334.45</v>
      </c>
      <c r="I529" s="31">
        <f t="shared" si="294"/>
        <v>94.77</v>
      </c>
      <c r="J529" s="18">
        <f t="shared" si="286"/>
        <v>1429.22</v>
      </c>
      <c r="K529" s="31">
        <f t="shared" si="289"/>
        <v>42.88</v>
      </c>
      <c r="L529" s="19">
        <f t="shared" si="287"/>
        <v>1472.1000000000001</v>
      </c>
      <c r="M529" s="28">
        <f t="shared" si="290"/>
        <v>294.42</v>
      </c>
      <c r="N529" s="19">
        <f t="shared" si="288"/>
        <v>1766.5200000000002</v>
      </c>
      <c r="O529" s="22">
        <v>58</v>
      </c>
      <c r="P529" s="21">
        <f t="shared" si="295"/>
        <v>7.61</v>
      </c>
      <c r="Q529" s="34">
        <f>ROUND(441.63/O529,2)</f>
        <v>7.61</v>
      </c>
    </row>
    <row r="530" spans="1:17" s="13" customFormat="1" ht="15.95" customHeight="1" x14ac:dyDescent="0.25">
      <c r="A530" s="62">
        <v>395</v>
      </c>
      <c r="B530" s="24" t="s">
        <v>824</v>
      </c>
      <c r="C530" s="5" t="s">
        <v>450</v>
      </c>
      <c r="D530" s="23">
        <v>92.69</v>
      </c>
      <c r="E530" s="25">
        <v>816.99</v>
      </c>
      <c r="F530" s="25">
        <v>329.18</v>
      </c>
      <c r="G530" s="31">
        <f t="shared" si="293"/>
        <v>95.59</v>
      </c>
      <c r="H530" s="18">
        <f t="shared" si="285"/>
        <v>1334.45</v>
      </c>
      <c r="I530" s="31">
        <f t="shared" si="294"/>
        <v>94.77</v>
      </c>
      <c r="J530" s="18">
        <f t="shared" si="286"/>
        <v>1429.22</v>
      </c>
      <c r="K530" s="31">
        <f t="shared" si="289"/>
        <v>42.88</v>
      </c>
      <c r="L530" s="19">
        <f t="shared" si="287"/>
        <v>1472.1000000000001</v>
      </c>
      <c r="M530" s="28">
        <f t="shared" si="290"/>
        <v>294.42</v>
      </c>
      <c r="N530" s="19">
        <f t="shared" si="288"/>
        <v>1766.5200000000002</v>
      </c>
      <c r="O530" s="22">
        <v>90</v>
      </c>
      <c r="P530" s="21">
        <f t="shared" si="295"/>
        <v>4.91</v>
      </c>
      <c r="Q530" s="34">
        <f>ROUND(441.63/O530,2)</f>
        <v>4.91</v>
      </c>
    </row>
    <row r="531" spans="1:17" s="13" customFormat="1" ht="15.95" customHeight="1" x14ac:dyDescent="0.25">
      <c r="A531" s="62">
        <v>396</v>
      </c>
      <c r="B531" s="24" t="s">
        <v>825</v>
      </c>
      <c r="C531" s="5" t="s">
        <v>370</v>
      </c>
      <c r="D531" s="23">
        <v>91.69</v>
      </c>
      <c r="E531" s="26">
        <v>833.42</v>
      </c>
      <c r="F531" s="26">
        <v>400</v>
      </c>
      <c r="G531" s="31">
        <f t="shared" si="293"/>
        <v>97.51</v>
      </c>
      <c r="H531" s="18">
        <f t="shared" si="285"/>
        <v>1422.62</v>
      </c>
      <c r="I531" s="31">
        <f t="shared" si="294"/>
        <v>96.68</v>
      </c>
      <c r="J531" s="18">
        <f t="shared" si="286"/>
        <v>1519.3</v>
      </c>
      <c r="K531" s="31">
        <f t="shared" si="289"/>
        <v>45.58</v>
      </c>
      <c r="L531" s="19">
        <f t="shared" si="287"/>
        <v>1564.8799999999999</v>
      </c>
      <c r="M531" s="28">
        <f t="shared" si="290"/>
        <v>312.98</v>
      </c>
      <c r="N531" s="19">
        <f t="shared" si="288"/>
        <v>1877.86</v>
      </c>
      <c r="O531" s="22">
        <v>34</v>
      </c>
      <c r="P531" s="21">
        <f t="shared" si="295"/>
        <v>13.81</v>
      </c>
      <c r="Q531" s="34">
        <f>ROUND(469.47/O531,2)</f>
        <v>13.81</v>
      </c>
    </row>
    <row r="532" spans="1:17" s="13" customFormat="1" ht="15.95" customHeight="1" x14ac:dyDescent="0.25">
      <c r="A532" s="62">
        <v>397</v>
      </c>
      <c r="B532" s="24" t="s">
        <v>826</v>
      </c>
      <c r="C532" s="5" t="s">
        <v>341</v>
      </c>
      <c r="D532" s="23">
        <v>92.69</v>
      </c>
      <c r="E532" s="25">
        <v>816.99</v>
      </c>
      <c r="F532" s="25">
        <v>329.18</v>
      </c>
      <c r="G532" s="31">
        <f t="shared" si="293"/>
        <v>95.59</v>
      </c>
      <c r="H532" s="18">
        <f t="shared" si="285"/>
        <v>1334.45</v>
      </c>
      <c r="I532" s="31">
        <f t="shared" si="294"/>
        <v>94.77</v>
      </c>
      <c r="J532" s="18">
        <f t="shared" si="286"/>
        <v>1429.22</v>
      </c>
      <c r="K532" s="31">
        <f t="shared" si="289"/>
        <v>42.88</v>
      </c>
      <c r="L532" s="19">
        <f t="shared" si="287"/>
        <v>1472.1000000000001</v>
      </c>
      <c r="M532" s="28">
        <f t="shared" si="290"/>
        <v>294.42</v>
      </c>
      <c r="N532" s="19">
        <f t="shared" si="288"/>
        <v>1766.5200000000002</v>
      </c>
      <c r="O532" s="22">
        <v>23</v>
      </c>
      <c r="P532" s="21">
        <f t="shared" si="295"/>
        <v>19.2</v>
      </c>
      <c r="Q532" s="34">
        <f>ROUND(441.63/O532,2)</f>
        <v>19.2</v>
      </c>
    </row>
    <row r="533" spans="1:17" s="13" customFormat="1" ht="15.95" customHeight="1" x14ac:dyDescent="0.25">
      <c r="A533" s="62">
        <v>398</v>
      </c>
      <c r="B533" s="24" t="s">
        <v>827</v>
      </c>
      <c r="C533" s="5" t="s">
        <v>473</v>
      </c>
      <c r="D533" s="23">
        <v>91.69</v>
      </c>
      <c r="E533" s="23">
        <v>854.74</v>
      </c>
      <c r="F533" s="23">
        <v>415.85</v>
      </c>
      <c r="G533" s="31">
        <f t="shared" si="293"/>
        <v>100</v>
      </c>
      <c r="H533" s="18">
        <f t="shared" si="285"/>
        <v>1462.2800000000002</v>
      </c>
      <c r="I533" s="31">
        <f t="shared" si="294"/>
        <v>99.15</v>
      </c>
      <c r="J533" s="18">
        <f t="shared" si="286"/>
        <v>1561.4300000000003</v>
      </c>
      <c r="K533" s="31">
        <f t="shared" si="289"/>
        <v>46.84</v>
      </c>
      <c r="L533" s="19">
        <f t="shared" si="287"/>
        <v>1608.2700000000002</v>
      </c>
      <c r="M533" s="28">
        <f t="shared" si="290"/>
        <v>321.64999999999998</v>
      </c>
      <c r="N533" s="19">
        <f t="shared" si="288"/>
        <v>1929.92</v>
      </c>
      <c r="O533" s="22">
        <v>117</v>
      </c>
      <c r="P533" s="21">
        <f t="shared" si="295"/>
        <v>4.12</v>
      </c>
      <c r="Q533" s="34">
        <f>ROUND(482.49/O533,2)</f>
        <v>4.12</v>
      </c>
    </row>
    <row r="534" spans="1:17" s="13" customFormat="1" ht="15.95" customHeight="1" x14ac:dyDescent="0.25">
      <c r="A534" s="62">
        <v>399</v>
      </c>
      <c r="B534" s="24" t="s">
        <v>828</v>
      </c>
      <c r="C534" s="5" t="s">
        <v>474</v>
      </c>
      <c r="D534" s="9">
        <v>91.69</v>
      </c>
      <c r="E534" s="9">
        <v>854.74</v>
      </c>
      <c r="F534" s="10">
        <v>415.85</v>
      </c>
      <c r="G534" s="31">
        <f t="shared" si="293"/>
        <v>100</v>
      </c>
      <c r="H534" s="18">
        <f t="shared" si="285"/>
        <v>1462.2800000000002</v>
      </c>
      <c r="I534" s="31">
        <f t="shared" si="294"/>
        <v>99.15</v>
      </c>
      <c r="J534" s="18">
        <f t="shared" si="286"/>
        <v>1561.4300000000003</v>
      </c>
      <c r="K534" s="31">
        <f t="shared" si="289"/>
        <v>46.84</v>
      </c>
      <c r="L534" s="19">
        <f t="shared" si="287"/>
        <v>1608.2700000000002</v>
      </c>
      <c r="M534" s="28">
        <f t="shared" si="290"/>
        <v>321.64999999999998</v>
      </c>
      <c r="N534" s="19">
        <f t="shared" si="288"/>
        <v>1929.92</v>
      </c>
      <c r="O534" s="22">
        <v>94</v>
      </c>
      <c r="P534" s="21">
        <f t="shared" si="295"/>
        <v>5.13</v>
      </c>
      <c r="Q534" s="37">
        <f>ROUND(482.49/O534,2)</f>
        <v>5.13</v>
      </c>
    </row>
    <row r="535" spans="1:17" s="13" customFormat="1" ht="15.95" customHeight="1" x14ac:dyDescent="0.25">
      <c r="A535" s="62">
        <v>400</v>
      </c>
      <c r="B535" s="24" t="s">
        <v>829</v>
      </c>
      <c r="C535" s="5" t="s">
        <v>475</v>
      </c>
      <c r="D535" s="23">
        <v>98.15</v>
      </c>
      <c r="E535" s="23">
        <v>838.3</v>
      </c>
      <c r="F535" s="23">
        <v>333.87</v>
      </c>
      <c r="G535" s="31">
        <f t="shared" si="293"/>
        <v>98.08</v>
      </c>
      <c r="H535" s="18">
        <f t="shared" si="285"/>
        <v>1368.3999999999999</v>
      </c>
      <c r="I535" s="31">
        <f t="shared" si="294"/>
        <v>97.24</v>
      </c>
      <c r="J535" s="18">
        <f t="shared" si="286"/>
        <v>1465.6399999999999</v>
      </c>
      <c r="K535" s="31">
        <f t="shared" si="289"/>
        <v>43.97</v>
      </c>
      <c r="L535" s="19">
        <f t="shared" si="287"/>
        <v>1509.61</v>
      </c>
      <c r="M535" s="28">
        <f t="shared" si="290"/>
        <v>301.92</v>
      </c>
      <c r="N535" s="19">
        <f t="shared" si="288"/>
        <v>1811.53</v>
      </c>
      <c r="O535" s="22">
        <v>83</v>
      </c>
      <c r="P535" s="21">
        <f t="shared" si="295"/>
        <v>5.46</v>
      </c>
      <c r="Q535" s="34">
        <f>ROUND(452.88/O535,2)</f>
        <v>5.46</v>
      </c>
    </row>
    <row r="536" spans="1:17" s="13" customFormat="1" ht="15.95" customHeight="1" x14ac:dyDescent="0.25">
      <c r="A536" s="62">
        <v>401</v>
      </c>
      <c r="B536" s="24" t="s">
        <v>830</v>
      </c>
      <c r="C536" s="5" t="s">
        <v>460</v>
      </c>
      <c r="D536" s="23">
        <v>92.69</v>
      </c>
      <c r="E536" s="25">
        <v>816.99</v>
      </c>
      <c r="F536" s="25">
        <v>329.18</v>
      </c>
      <c r="G536" s="31">
        <f t="shared" si="293"/>
        <v>95.59</v>
      </c>
      <c r="H536" s="18">
        <f t="shared" si="285"/>
        <v>1334.45</v>
      </c>
      <c r="I536" s="31">
        <f t="shared" si="294"/>
        <v>94.77</v>
      </c>
      <c r="J536" s="18">
        <f t="shared" si="286"/>
        <v>1429.22</v>
      </c>
      <c r="K536" s="31">
        <f t="shared" si="289"/>
        <v>42.88</v>
      </c>
      <c r="L536" s="19">
        <f t="shared" si="287"/>
        <v>1472.1000000000001</v>
      </c>
      <c r="M536" s="28">
        <f t="shared" si="290"/>
        <v>294.42</v>
      </c>
      <c r="N536" s="19">
        <f t="shared" si="288"/>
        <v>1766.5200000000002</v>
      </c>
      <c r="O536" s="22">
        <v>13</v>
      </c>
      <c r="P536" s="21">
        <f t="shared" si="295"/>
        <v>33.97</v>
      </c>
      <c r="Q536" s="34">
        <f>ROUND(441.63/O536,2)</f>
        <v>33.97</v>
      </c>
    </row>
    <row r="537" spans="1:17" s="13" customFormat="1" ht="15.95" customHeight="1" x14ac:dyDescent="0.25">
      <c r="A537" s="62">
        <v>402</v>
      </c>
      <c r="B537" s="24" t="s">
        <v>831</v>
      </c>
      <c r="C537" s="5" t="s">
        <v>453</v>
      </c>
      <c r="D537" s="26">
        <v>92.69</v>
      </c>
      <c r="E537" s="26">
        <v>838.3</v>
      </c>
      <c r="F537" s="26">
        <v>333.87</v>
      </c>
      <c r="G537" s="31">
        <f t="shared" si="293"/>
        <v>98.08</v>
      </c>
      <c r="H537" s="18">
        <f t="shared" si="285"/>
        <v>1362.94</v>
      </c>
      <c r="I537" s="31">
        <f t="shared" si="294"/>
        <v>97.24</v>
      </c>
      <c r="J537" s="18">
        <f t="shared" si="286"/>
        <v>1460.18</v>
      </c>
      <c r="K537" s="31">
        <f t="shared" si="289"/>
        <v>43.81</v>
      </c>
      <c r="L537" s="19">
        <f t="shared" si="287"/>
        <v>1503.99</v>
      </c>
      <c r="M537" s="28">
        <f t="shared" si="290"/>
        <v>300.8</v>
      </c>
      <c r="N537" s="19">
        <f t="shared" si="288"/>
        <v>1804.79</v>
      </c>
      <c r="O537" s="22">
        <v>76</v>
      </c>
      <c r="P537" s="21">
        <f t="shared" si="295"/>
        <v>5.94</v>
      </c>
      <c r="Q537" s="34">
        <f>ROUND(451.2/O537,2)</f>
        <v>5.94</v>
      </c>
    </row>
    <row r="538" spans="1:17" s="13" customFormat="1" ht="15.95" customHeight="1" x14ac:dyDescent="0.25">
      <c r="A538" s="62">
        <v>403</v>
      </c>
      <c r="B538" s="24" t="s">
        <v>888</v>
      </c>
      <c r="C538" s="5" t="s">
        <v>409</v>
      </c>
      <c r="D538" s="3">
        <v>98.15</v>
      </c>
      <c r="E538" s="26">
        <v>838.3</v>
      </c>
      <c r="F538" s="3">
        <v>333.87</v>
      </c>
      <c r="G538" s="31">
        <f t="shared" si="293"/>
        <v>98.08</v>
      </c>
      <c r="H538" s="18">
        <f t="shared" si="285"/>
        <v>1368.3999999999999</v>
      </c>
      <c r="I538" s="31">
        <f t="shared" si="294"/>
        <v>97.24</v>
      </c>
      <c r="J538" s="18">
        <f t="shared" si="286"/>
        <v>1465.6399999999999</v>
      </c>
      <c r="K538" s="31">
        <f t="shared" si="289"/>
        <v>43.97</v>
      </c>
      <c r="L538" s="19">
        <f t="shared" si="287"/>
        <v>1509.61</v>
      </c>
      <c r="M538" s="28">
        <f t="shared" si="290"/>
        <v>301.92</v>
      </c>
      <c r="N538" s="19">
        <f t="shared" si="288"/>
        <v>1811.53</v>
      </c>
      <c r="O538" s="22">
        <v>208</v>
      </c>
      <c r="P538" s="21">
        <f t="shared" si="295"/>
        <v>2.1800000000000002</v>
      </c>
      <c r="Q538" s="37">
        <f>ROUND(452.88/O538,2)</f>
        <v>2.1800000000000002</v>
      </c>
    </row>
    <row r="539" spans="1:17" s="13" customFormat="1" ht="15.95" customHeight="1" x14ac:dyDescent="0.25">
      <c r="A539" s="62">
        <v>404</v>
      </c>
      <c r="B539" s="24" t="s">
        <v>832</v>
      </c>
      <c r="C539" s="5" t="s">
        <v>357</v>
      </c>
      <c r="D539" s="23">
        <v>92.69</v>
      </c>
      <c r="E539" s="25">
        <v>816.99</v>
      </c>
      <c r="F539" s="25">
        <v>329.18</v>
      </c>
      <c r="G539" s="31">
        <f t="shared" si="293"/>
        <v>95.59</v>
      </c>
      <c r="H539" s="18">
        <f t="shared" si="285"/>
        <v>1334.45</v>
      </c>
      <c r="I539" s="31">
        <f t="shared" si="294"/>
        <v>94.77</v>
      </c>
      <c r="J539" s="18">
        <f t="shared" si="286"/>
        <v>1429.22</v>
      </c>
      <c r="K539" s="31">
        <f t="shared" si="289"/>
        <v>42.88</v>
      </c>
      <c r="L539" s="19">
        <f t="shared" si="287"/>
        <v>1472.1000000000001</v>
      </c>
      <c r="M539" s="28">
        <f t="shared" si="290"/>
        <v>294.42</v>
      </c>
      <c r="N539" s="19">
        <f t="shared" si="288"/>
        <v>1766.5200000000002</v>
      </c>
      <c r="O539" s="22">
        <v>76</v>
      </c>
      <c r="P539" s="21">
        <f t="shared" si="295"/>
        <v>5.81</v>
      </c>
      <c r="Q539" s="34">
        <f>ROUND(441.63/O539,2)</f>
        <v>5.81</v>
      </c>
    </row>
    <row r="540" spans="1:17" s="13" customFormat="1" ht="15.95" customHeight="1" x14ac:dyDescent="0.25">
      <c r="A540" s="62">
        <v>405</v>
      </c>
      <c r="B540" s="24" t="s">
        <v>833</v>
      </c>
      <c r="C540" s="5" t="s">
        <v>460</v>
      </c>
      <c r="D540" s="23">
        <v>92.69</v>
      </c>
      <c r="E540" s="25">
        <v>816.99</v>
      </c>
      <c r="F540" s="25">
        <v>329.18</v>
      </c>
      <c r="G540" s="31">
        <f t="shared" si="293"/>
        <v>95.59</v>
      </c>
      <c r="H540" s="18">
        <f t="shared" si="285"/>
        <v>1334.45</v>
      </c>
      <c r="I540" s="31">
        <f t="shared" si="294"/>
        <v>94.77</v>
      </c>
      <c r="J540" s="18">
        <f t="shared" si="286"/>
        <v>1429.22</v>
      </c>
      <c r="K540" s="31">
        <f t="shared" si="289"/>
        <v>42.88</v>
      </c>
      <c r="L540" s="19">
        <f t="shared" si="287"/>
        <v>1472.1000000000001</v>
      </c>
      <c r="M540" s="28">
        <f t="shared" si="290"/>
        <v>294.42</v>
      </c>
      <c r="N540" s="19">
        <f t="shared" si="288"/>
        <v>1766.5200000000002</v>
      </c>
      <c r="O540" s="22">
        <v>26</v>
      </c>
      <c r="P540" s="21">
        <f t="shared" si="295"/>
        <v>16.989999999999998</v>
      </c>
      <c r="Q540" s="34">
        <f>ROUND(441.63/O540,2)</f>
        <v>16.989999999999998</v>
      </c>
    </row>
    <row r="541" spans="1:17" s="13" customFormat="1" ht="15.95" customHeight="1" x14ac:dyDescent="0.25">
      <c r="A541" s="62">
        <v>406</v>
      </c>
      <c r="B541" s="24" t="s">
        <v>834</v>
      </c>
      <c r="C541" s="5" t="s">
        <v>476</v>
      </c>
      <c r="D541" s="23">
        <v>91.69</v>
      </c>
      <c r="E541" s="23">
        <v>833.42</v>
      </c>
      <c r="F541" s="23">
        <v>400</v>
      </c>
      <c r="G541" s="31">
        <f t="shared" si="293"/>
        <v>97.51</v>
      </c>
      <c r="H541" s="18">
        <f t="shared" si="285"/>
        <v>1422.62</v>
      </c>
      <c r="I541" s="31">
        <f t="shared" si="294"/>
        <v>96.68</v>
      </c>
      <c r="J541" s="18">
        <f t="shared" si="286"/>
        <v>1519.3</v>
      </c>
      <c r="K541" s="31">
        <f t="shared" si="289"/>
        <v>45.58</v>
      </c>
      <c r="L541" s="19">
        <f t="shared" si="287"/>
        <v>1564.8799999999999</v>
      </c>
      <c r="M541" s="28">
        <f t="shared" si="290"/>
        <v>312.98</v>
      </c>
      <c r="N541" s="19">
        <f t="shared" si="288"/>
        <v>1877.86</v>
      </c>
      <c r="O541" s="22">
        <v>78</v>
      </c>
      <c r="P541" s="21">
        <f t="shared" si="295"/>
        <v>6.02</v>
      </c>
      <c r="Q541" s="34">
        <f>ROUND(469.47/O541,2)</f>
        <v>6.02</v>
      </c>
    </row>
    <row r="542" spans="1:17" s="13" customFormat="1" ht="15.95" customHeight="1" x14ac:dyDescent="0.25">
      <c r="A542" s="62">
        <v>407</v>
      </c>
      <c r="B542" s="24" t="s">
        <v>835</v>
      </c>
      <c r="C542" s="5" t="s">
        <v>474</v>
      </c>
      <c r="D542" s="9">
        <v>91.69</v>
      </c>
      <c r="E542" s="9">
        <v>854.74</v>
      </c>
      <c r="F542" s="10">
        <v>415.85</v>
      </c>
      <c r="G542" s="31">
        <f t="shared" si="293"/>
        <v>100</v>
      </c>
      <c r="H542" s="18">
        <f t="shared" si="285"/>
        <v>1462.2800000000002</v>
      </c>
      <c r="I542" s="31">
        <f t="shared" si="294"/>
        <v>99.15</v>
      </c>
      <c r="J542" s="18">
        <f t="shared" si="286"/>
        <v>1561.4300000000003</v>
      </c>
      <c r="K542" s="31">
        <f t="shared" si="289"/>
        <v>46.84</v>
      </c>
      <c r="L542" s="19">
        <f t="shared" si="287"/>
        <v>1608.2700000000002</v>
      </c>
      <c r="M542" s="28">
        <f t="shared" si="290"/>
        <v>321.64999999999998</v>
      </c>
      <c r="N542" s="19">
        <f t="shared" si="288"/>
        <v>1929.92</v>
      </c>
      <c r="O542" s="22">
        <v>90</v>
      </c>
      <c r="P542" s="21">
        <f t="shared" si="295"/>
        <v>5.36</v>
      </c>
      <c r="Q542" s="37">
        <f>ROUND(482.49/O542,2)</f>
        <v>5.36</v>
      </c>
    </row>
    <row r="543" spans="1:17" s="13" customFormat="1" ht="15.95" customHeight="1" x14ac:dyDescent="0.25">
      <c r="A543" s="62">
        <v>408</v>
      </c>
      <c r="B543" s="24" t="s">
        <v>836</v>
      </c>
      <c r="C543" s="5" t="s">
        <v>450</v>
      </c>
      <c r="D543" s="23">
        <v>92.69</v>
      </c>
      <c r="E543" s="25">
        <v>816.99</v>
      </c>
      <c r="F543" s="25">
        <v>329.18</v>
      </c>
      <c r="G543" s="31">
        <f t="shared" ref="G543:G545" si="296">ROUND((E543)*11.7%,2)</f>
        <v>95.59</v>
      </c>
      <c r="H543" s="18">
        <f t="shared" si="285"/>
        <v>1334.45</v>
      </c>
      <c r="I543" s="31">
        <f t="shared" ref="I543:I545" si="297">ROUND(E543*11.6%,2)</f>
        <v>94.77</v>
      </c>
      <c r="J543" s="18">
        <f t="shared" si="286"/>
        <v>1429.22</v>
      </c>
      <c r="K543" s="31">
        <f t="shared" si="289"/>
        <v>42.88</v>
      </c>
      <c r="L543" s="19">
        <f t="shared" si="287"/>
        <v>1472.1000000000001</v>
      </c>
      <c r="M543" s="28">
        <f t="shared" si="290"/>
        <v>294.42</v>
      </c>
      <c r="N543" s="19">
        <f t="shared" si="288"/>
        <v>1766.5200000000002</v>
      </c>
      <c r="O543" s="22">
        <v>30</v>
      </c>
      <c r="P543" s="21">
        <f t="shared" si="295"/>
        <v>14.72</v>
      </c>
      <c r="Q543" s="34">
        <f t="shared" ref="Q543:Q545" si="298">ROUND(441.63/O543,2)</f>
        <v>14.72</v>
      </c>
    </row>
    <row r="544" spans="1:17" s="13" customFormat="1" ht="15.95" customHeight="1" x14ac:dyDescent="0.25">
      <c r="A544" s="62">
        <v>409</v>
      </c>
      <c r="B544" s="24" t="s">
        <v>837</v>
      </c>
      <c r="C544" s="5" t="s">
        <v>471</v>
      </c>
      <c r="D544" s="23">
        <v>92.69</v>
      </c>
      <c r="E544" s="25">
        <v>816.99</v>
      </c>
      <c r="F544" s="25">
        <v>329.18</v>
      </c>
      <c r="G544" s="31">
        <f t="shared" si="296"/>
        <v>95.59</v>
      </c>
      <c r="H544" s="18">
        <f t="shared" si="285"/>
        <v>1334.45</v>
      </c>
      <c r="I544" s="31">
        <f t="shared" si="297"/>
        <v>94.77</v>
      </c>
      <c r="J544" s="18">
        <f t="shared" si="286"/>
        <v>1429.22</v>
      </c>
      <c r="K544" s="31">
        <f t="shared" si="289"/>
        <v>42.88</v>
      </c>
      <c r="L544" s="19">
        <f t="shared" si="287"/>
        <v>1472.1000000000001</v>
      </c>
      <c r="M544" s="28">
        <f t="shared" si="290"/>
        <v>294.42</v>
      </c>
      <c r="N544" s="19">
        <f t="shared" si="288"/>
        <v>1766.5200000000002</v>
      </c>
      <c r="O544" s="22">
        <v>66</v>
      </c>
      <c r="P544" s="21">
        <f t="shared" si="295"/>
        <v>6.69</v>
      </c>
      <c r="Q544" s="34">
        <f t="shared" si="298"/>
        <v>6.69</v>
      </c>
    </row>
    <row r="545" spans="1:17" s="13" customFormat="1" ht="15.95" customHeight="1" x14ac:dyDescent="0.25">
      <c r="A545" s="62">
        <v>410</v>
      </c>
      <c r="B545" s="24" t="s">
        <v>838</v>
      </c>
      <c r="C545" s="5" t="s">
        <v>446</v>
      </c>
      <c r="D545" s="23">
        <v>92.69</v>
      </c>
      <c r="E545" s="25">
        <v>816.99</v>
      </c>
      <c r="F545" s="25">
        <v>329.18</v>
      </c>
      <c r="G545" s="31">
        <f t="shared" si="296"/>
        <v>95.59</v>
      </c>
      <c r="H545" s="18">
        <f t="shared" si="285"/>
        <v>1334.45</v>
      </c>
      <c r="I545" s="31">
        <f t="shared" si="297"/>
        <v>94.77</v>
      </c>
      <c r="J545" s="18">
        <f t="shared" si="286"/>
        <v>1429.22</v>
      </c>
      <c r="K545" s="31">
        <f t="shared" si="289"/>
        <v>42.88</v>
      </c>
      <c r="L545" s="19">
        <f t="shared" si="287"/>
        <v>1472.1000000000001</v>
      </c>
      <c r="M545" s="28">
        <f t="shared" si="290"/>
        <v>294.42</v>
      </c>
      <c r="N545" s="19">
        <f t="shared" si="288"/>
        <v>1766.5200000000002</v>
      </c>
      <c r="O545" s="22">
        <v>71</v>
      </c>
      <c r="P545" s="21">
        <f t="shared" si="295"/>
        <v>6.22</v>
      </c>
      <c r="Q545" s="34">
        <f t="shared" si="298"/>
        <v>6.22</v>
      </c>
    </row>
    <row r="546" spans="1:17" s="13" customFormat="1" ht="15.95" customHeight="1" x14ac:dyDescent="0.25">
      <c r="A546" s="62">
        <v>411</v>
      </c>
      <c r="B546" s="24" t="s">
        <v>839</v>
      </c>
      <c r="C546" s="5" t="s">
        <v>340</v>
      </c>
      <c r="D546" s="26">
        <v>92.69</v>
      </c>
      <c r="E546" s="26">
        <v>838.3</v>
      </c>
      <c r="F546" s="26">
        <v>333.87</v>
      </c>
      <c r="G546" s="31">
        <f>ROUND((E546)*11.7%,2)</f>
        <v>98.08</v>
      </c>
      <c r="H546" s="18">
        <f t="shared" si="285"/>
        <v>1362.94</v>
      </c>
      <c r="I546" s="31">
        <f>ROUND(E546*11.6%,2)</f>
        <v>97.24</v>
      </c>
      <c r="J546" s="18">
        <f t="shared" si="286"/>
        <v>1460.18</v>
      </c>
      <c r="K546" s="31">
        <f t="shared" si="289"/>
        <v>43.81</v>
      </c>
      <c r="L546" s="19">
        <f t="shared" si="287"/>
        <v>1503.99</v>
      </c>
      <c r="M546" s="28">
        <f t="shared" si="290"/>
        <v>300.8</v>
      </c>
      <c r="N546" s="19">
        <f t="shared" si="288"/>
        <v>1804.79</v>
      </c>
      <c r="O546" s="22">
        <v>72</v>
      </c>
      <c r="P546" s="21">
        <f t="shared" si="295"/>
        <v>6.27</v>
      </c>
      <c r="Q546" s="34">
        <f>ROUND(451.2/O546,2)</f>
        <v>6.27</v>
      </c>
    </row>
    <row r="547" spans="1:17" s="13" customFormat="1" ht="15.95" customHeight="1" x14ac:dyDescent="0.25">
      <c r="A547" s="62">
        <v>412</v>
      </c>
      <c r="B547" s="24" t="s">
        <v>840</v>
      </c>
      <c r="C547" s="5" t="s">
        <v>477</v>
      </c>
      <c r="D547" s="23">
        <v>92.69</v>
      </c>
      <c r="E547" s="25">
        <v>816.99</v>
      </c>
      <c r="F547" s="25">
        <v>329.18</v>
      </c>
      <c r="G547" s="31">
        <f>ROUND((E547)*11.7%,2)</f>
        <v>95.59</v>
      </c>
      <c r="H547" s="18">
        <f t="shared" si="285"/>
        <v>1334.45</v>
      </c>
      <c r="I547" s="31">
        <f>ROUND(E547*11.6%,2)</f>
        <v>94.77</v>
      </c>
      <c r="J547" s="18">
        <f t="shared" si="286"/>
        <v>1429.22</v>
      </c>
      <c r="K547" s="31">
        <f t="shared" si="289"/>
        <v>42.88</v>
      </c>
      <c r="L547" s="19">
        <f t="shared" si="287"/>
        <v>1472.1000000000001</v>
      </c>
      <c r="M547" s="28">
        <f t="shared" si="290"/>
        <v>294.42</v>
      </c>
      <c r="N547" s="19">
        <f t="shared" si="288"/>
        <v>1766.5200000000002</v>
      </c>
      <c r="O547" s="22">
        <v>72</v>
      </c>
      <c r="P547" s="21">
        <f t="shared" si="295"/>
        <v>6.13</v>
      </c>
      <c r="Q547" s="34">
        <f>ROUND(441.63/O547,2)</f>
        <v>6.13</v>
      </c>
    </row>
    <row r="548" spans="1:17" s="13" customFormat="1" ht="15.95" customHeight="1" x14ac:dyDescent="0.25">
      <c r="A548" s="62">
        <v>413</v>
      </c>
      <c r="B548" s="24" t="s">
        <v>841</v>
      </c>
      <c r="C548" s="5" t="s">
        <v>327</v>
      </c>
      <c r="D548" s="23">
        <v>92.69</v>
      </c>
      <c r="E548" s="25">
        <v>816.99</v>
      </c>
      <c r="F548" s="25">
        <v>329.18</v>
      </c>
      <c r="G548" s="31">
        <f t="shared" ref="G548:G549" si="299">ROUND((E548)*11.7%,2)</f>
        <v>95.59</v>
      </c>
      <c r="H548" s="18">
        <f t="shared" si="285"/>
        <v>1334.45</v>
      </c>
      <c r="I548" s="31">
        <f t="shared" ref="I548:I549" si="300">ROUND(E548*11.6%,2)</f>
        <v>94.77</v>
      </c>
      <c r="J548" s="18">
        <f t="shared" si="286"/>
        <v>1429.22</v>
      </c>
      <c r="K548" s="31">
        <f t="shared" si="289"/>
        <v>42.88</v>
      </c>
      <c r="L548" s="19">
        <f t="shared" si="287"/>
        <v>1472.1000000000001</v>
      </c>
      <c r="M548" s="28">
        <f t="shared" si="290"/>
        <v>294.42</v>
      </c>
      <c r="N548" s="19">
        <f t="shared" si="288"/>
        <v>1766.5200000000002</v>
      </c>
      <c r="O548" s="22">
        <v>74</v>
      </c>
      <c r="P548" s="21">
        <f t="shared" si="295"/>
        <v>5.97</v>
      </c>
      <c r="Q548" s="34">
        <f t="shared" ref="Q548:Q549" si="301">ROUND(441.63/O548,2)</f>
        <v>5.97</v>
      </c>
    </row>
    <row r="549" spans="1:17" s="13" customFormat="1" ht="15.95" customHeight="1" x14ac:dyDescent="0.25">
      <c r="A549" s="62">
        <v>414</v>
      </c>
      <c r="B549" s="24" t="s">
        <v>842</v>
      </c>
      <c r="C549" s="5" t="s">
        <v>327</v>
      </c>
      <c r="D549" s="23">
        <v>92.69</v>
      </c>
      <c r="E549" s="25">
        <v>816.99</v>
      </c>
      <c r="F549" s="25">
        <v>329.18</v>
      </c>
      <c r="G549" s="31">
        <f t="shared" si="299"/>
        <v>95.59</v>
      </c>
      <c r="H549" s="18">
        <f t="shared" si="285"/>
        <v>1334.45</v>
      </c>
      <c r="I549" s="31">
        <f t="shared" si="300"/>
        <v>94.77</v>
      </c>
      <c r="J549" s="18">
        <f t="shared" si="286"/>
        <v>1429.22</v>
      </c>
      <c r="K549" s="31">
        <f t="shared" si="289"/>
        <v>42.88</v>
      </c>
      <c r="L549" s="19">
        <f t="shared" si="287"/>
        <v>1472.1000000000001</v>
      </c>
      <c r="M549" s="28">
        <f t="shared" si="290"/>
        <v>294.42</v>
      </c>
      <c r="N549" s="19">
        <f t="shared" si="288"/>
        <v>1766.5200000000002</v>
      </c>
      <c r="O549" s="22">
        <v>32</v>
      </c>
      <c r="P549" s="21">
        <f t="shared" si="295"/>
        <v>13.8</v>
      </c>
      <c r="Q549" s="34">
        <f t="shared" si="301"/>
        <v>13.8</v>
      </c>
    </row>
    <row r="550" spans="1:17" s="13" customFormat="1" ht="15.95" customHeight="1" x14ac:dyDescent="0.25">
      <c r="A550" s="62">
        <v>415</v>
      </c>
      <c r="B550" s="24" t="s">
        <v>843</v>
      </c>
      <c r="C550" s="5" t="s">
        <v>477</v>
      </c>
      <c r="D550" s="23">
        <v>92.69</v>
      </c>
      <c r="E550" s="25">
        <v>816.99</v>
      </c>
      <c r="F550" s="25">
        <v>329.18</v>
      </c>
      <c r="G550" s="31">
        <f>ROUND((E550)*11.7%,2)</f>
        <v>95.59</v>
      </c>
      <c r="H550" s="18">
        <f t="shared" si="285"/>
        <v>1334.45</v>
      </c>
      <c r="I550" s="31">
        <f>ROUND(E550*11.6%,2)</f>
        <v>94.77</v>
      </c>
      <c r="J550" s="18">
        <f t="shared" si="286"/>
        <v>1429.22</v>
      </c>
      <c r="K550" s="31">
        <f t="shared" si="289"/>
        <v>42.88</v>
      </c>
      <c r="L550" s="19">
        <f t="shared" si="287"/>
        <v>1472.1000000000001</v>
      </c>
      <c r="M550" s="28">
        <f t="shared" si="290"/>
        <v>294.42</v>
      </c>
      <c r="N550" s="19">
        <f t="shared" si="288"/>
        <v>1766.5200000000002</v>
      </c>
      <c r="O550" s="22">
        <v>69</v>
      </c>
      <c r="P550" s="21">
        <f t="shared" si="295"/>
        <v>6.4</v>
      </c>
      <c r="Q550" s="34">
        <f>ROUND(441.63/O550,2)</f>
        <v>6.4</v>
      </c>
    </row>
    <row r="551" spans="1:17" s="13" customFormat="1" ht="15.95" customHeight="1" x14ac:dyDescent="0.25">
      <c r="A551" s="62">
        <v>416</v>
      </c>
      <c r="B551" s="24" t="s">
        <v>844</v>
      </c>
      <c r="C551" s="5" t="s">
        <v>476</v>
      </c>
      <c r="D551" s="23">
        <v>91.69</v>
      </c>
      <c r="E551" s="23">
        <v>833.42</v>
      </c>
      <c r="F551" s="23">
        <v>400</v>
      </c>
      <c r="G551" s="31">
        <f>ROUND((E551)*11.7%,2)</f>
        <v>97.51</v>
      </c>
      <c r="H551" s="18">
        <f t="shared" si="285"/>
        <v>1422.62</v>
      </c>
      <c r="I551" s="31">
        <f>ROUND(E551*11.6%,2)</f>
        <v>96.68</v>
      </c>
      <c r="J551" s="18">
        <f t="shared" si="286"/>
        <v>1519.3</v>
      </c>
      <c r="K551" s="31">
        <f t="shared" si="289"/>
        <v>45.58</v>
      </c>
      <c r="L551" s="19">
        <f t="shared" si="287"/>
        <v>1564.8799999999999</v>
      </c>
      <c r="M551" s="28">
        <f t="shared" si="290"/>
        <v>312.98</v>
      </c>
      <c r="N551" s="19">
        <f t="shared" si="288"/>
        <v>1877.86</v>
      </c>
      <c r="O551" s="22">
        <v>45</v>
      </c>
      <c r="P551" s="21">
        <f t="shared" si="295"/>
        <v>10.43</v>
      </c>
      <c r="Q551" s="34">
        <f>ROUND(469.47/O551,2)</f>
        <v>10.43</v>
      </c>
    </row>
    <row r="552" spans="1:17" s="13" customFormat="1" ht="15.95" customHeight="1" x14ac:dyDescent="0.25">
      <c r="A552" s="62">
        <v>417</v>
      </c>
      <c r="B552" s="24" t="s">
        <v>845</v>
      </c>
      <c r="C552" s="5" t="s">
        <v>340</v>
      </c>
      <c r="D552" s="26">
        <v>92.69</v>
      </c>
      <c r="E552" s="26">
        <v>838.3</v>
      </c>
      <c r="F552" s="26">
        <v>333.87</v>
      </c>
      <c r="G552" s="31">
        <f>ROUND((E552)*11.7%,2)</f>
        <v>98.08</v>
      </c>
      <c r="H552" s="18">
        <f t="shared" si="285"/>
        <v>1362.94</v>
      </c>
      <c r="I552" s="31">
        <f>ROUND(E552*11.6%,2)</f>
        <v>97.24</v>
      </c>
      <c r="J552" s="18">
        <f t="shared" si="286"/>
        <v>1460.18</v>
      </c>
      <c r="K552" s="31">
        <f t="shared" si="289"/>
        <v>43.81</v>
      </c>
      <c r="L552" s="19">
        <f t="shared" si="287"/>
        <v>1503.99</v>
      </c>
      <c r="M552" s="28">
        <f t="shared" si="290"/>
        <v>300.8</v>
      </c>
      <c r="N552" s="19">
        <f t="shared" si="288"/>
        <v>1804.79</v>
      </c>
      <c r="O552" s="22">
        <v>179</v>
      </c>
      <c r="P552" s="21">
        <f t="shared" si="295"/>
        <v>2.52</v>
      </c>
      <c r="Q552" s="34">
        <f>ROUND(451.2/O552,2)</f>
        <v>2.52</v>
      </c>
    </row>
    <row r="553" spans="1:17" s="13" customFormat="1" ht="8.1" customHeight="1" x14ac:dyDescent="0.25">
      <c r="A553" s="93">
        <v>418</v>
      </c>
      <c r="B553" s="89" t="s">
        <v>852</v>
      </c>
      <c r="C553" s="6" t="s">
        <v>851</v>
      </c>
      <c r="D553" s="67">
        <f>92.69*2</f>
        <v>185.38</v>
      </c>
      <c r="E553" s="67">
        <f>816.99+838.3</f>
        <v>1655.29</v>
      </c>
      <c r="F553" s="67">
        <f>329.18+333.87</f>
        <v>663.05</v>
      </c>
      <c r="G553" s="69">
        <f>ROUND((E553)*11.7%,2)</f>
        <v>193.67</v>
      </c>
      <c r="H553" s="69">
        <f>D553+E553+F553+G553</f>
        <v>2697.3900000000003</v>
      </c>
      <c r="I553" s="69">
        <f>ROUND(E553*11.6%,2)</f>
        <v>192.01</v>
      </c>
      <c r="J553" s="69">
        <f>H553+I553</f>
        <v>2889.4000000000005</v>
      </c>
      <c r="K553" s="69">
        <f>ROUND(J553*3%,2)</f>
        <v>86.68</v>
      </c>
      <c r="L553" s="71">
        <f>J553+K553</f>
        <v>2976.0800000000004</v>
      </c>
      <c r="M553" s="71">
        <f>ROUND(L553*20%,2)</f>
        <v>595.22</v>
      </c>
      <c r="N553" s="71">
        <f>L553+M553</f>
        <v>3571.3</v>
      </c>
      <c r="O553" s="73">
        <f>34+107</f>
        <v>141</v>
      </c>
      <c r="P553" s="75">
        <f>ROUND(N553/4/O553,2)</f>
        <v>6.33</v>
      </c>
      <c r="Q553" s="127">
        <f>ROUND((441.63+451.2)/O553,2)</f>
        <v>6.33</v>
      </c>
    </row>
    <row r="554" spans="1:17" s="13" customFormat="1" ht="8.1" customHeight="1" x14ac:dyDescent="0.25">
      <c r="A554" s="94"/>
      <c r="B554" s="90"/>
      <c r="C554" s="11" t="s">
        <v>340</v>
      </c>
      <c r="D554" s="68"/>
      <c r="E554" s="68"/>
      <c r="F554" s="68"/>
      <c r="G554" s="70"/>
      <c r="H554" s="70"/>
      <c r="I554" s="70"/>
      <c r="J554" s="70"/>
      <c r="K554" s="70"/>
      <c r="L554" s="72"/>
      <c r="M554" s="72"/>
      <c r="N554" s="72"/>
      <c r="O554" s="74"/>
      <c r="P554" s="76"/>
      <c r="Q554" s="127"/>
    </row>
    <row r="555" spans="1:17" s="13" customFormat="1" ht="8.1" customHeight="1" x14ac:dyDescent="0.25">
      <c r="A555" s="78">
        <v>419</v>
      </c>
      <c r="B555" s="89" t="s">
        <v>853</v>
      </c>
      <c r="C555" s="6" t="s">
        <v>471</v>
      </c>
      <c r="D555" s="67">
        <f>92.69+91.69</f>
        <v>184.38</v>
      </c>
      <c r="E555" s="67">
        <f>816.99+830.08</f>
        <v>1647.0700000000002</v>
      </c>
      <c r="F555" s="67">
        <f>329.18+399.27</f>
        <v>728.45</v>
      </c>
      <c r="G555" s="69">
        <f>ROUND((E555)*11.7%,2)</f>
        <v>192.71</v>
      </c>
      <c r="H555" s="69">
        <f t="shared" si="285"/>
        <v>2752.6100000000006</v>
      </c>
      <c r="I555" s="69">
        <f>ROUND(E555*11.6%,2)</f>
        <v>191.06</v>
      </c>
      <c r="J555" s="69">
        <f t="shared" si="286"/>
        <v>2943.6700000000005</v>
      </c>
      <c r="K555" s="69">
        <f>ROUND(J555*3%,2)</f>
        <v>88.31</v>
      </c>
      <c r="L555" s="71">
        <f t="shared" si="287"/>
        <v>3031.9800000000005</v>
      </c>
      <c r="M555" s="71">
        <f>ROUND(L555*20%,2)</f>
        <v>606.4</v>
      </c>
      <c r="N555" s="71">
        <f t="shared" si="288"/>
        <v>3638.3800000000006</v>
      </c>
      <c r="O555" s="73">
        <f>40+25</f>
        <v>65</v>
      </c>
      <c r="P555" s="75">
        <f>ROUND(N555/4/O555,2)</f>
        <v>13.99</v>
      </c>
      <c r="Q555" s="77">
        <f>ROUND((441.63+467.97)/O555,2)</f>
        <v>13.99</v>
      </c>
    </row>
    <row r="556" spans="1:17" s="13" customFormat="1" ht="8.1" customHeight="1" x14ac:dyDescent="0.25">
      <c r="A556" s="78"/>
      <c r="B556" s="90"/>
      <c r="C556" s="11" t="s">
        <v>850</v>
      </c>
      <c r="D556" s="68"/>
      <c r="E556" s="68"/>
      <c r="F556" s="68"/>
      <c r="G556" s="70"/>
      <c r="H556" s="70"/>
      <c r="I556" s="70"/>
      <c r="J556" s="70"/>
      <c r="K556" s="70"/>
      <c r="L556" s="72"/>
      <c r="M556" s="72"/>
      <c r="N556" s="72"/>
      <c r="O556" s="74"/>
      <c r="P556" s="76"/>
      <c r="Q556" s="77"/>
    </row>
    <row r="557" spans="1:17" s="13" customFormat="1" ht="15.95" customHeight="1" x14ac:dyDescent="0.25">
      <c r="A557" s="62">
        <v>420</v>
      </c>
      <c r="B557" s="24" t="s">
        <v>846</v>
      </c>
      <c r="C557" s="5" t="s">
        <v>471</v>
      </c>
      <c r="D557" s="23">
        <v>92.69</v>
      </c>
      <c r="E557" s="25">
        <v>816.99</v>
      </c>
      <c r="F557" s="25">
        <v>329.18</v>
      </c>
      <c r="G557" s="31">
        <f>ROUND((E557)*11.7%,2)</f>
        <v>95.59</v>
      </c>
      <c r="H557" s="18">
        <f t="shared" si="285"/>
        <v>1334.45</v>
      </c>
      <c r="I557" s="31">
        <f>ROUND(E557*11.6%,2)</f>
        <v>94.77</v>
      </c>
      <c r="J557" s="18">
        <f t="shared" si="286"/>
        <v>1429.22</v>
      </c>
      <c r="K557" s="31">
        <f t="shared" ref="K557:K620" si="302">ROUND(J557*3%,2)</f>
        <v>42.88</v>
      </c>
      <c r="L557" s="19">
        <f t="shared" si="287"/>
        <v>1472.1000000000001</v>
      </c>
      <c r="M557" s="28">
        <f t="shared" ref="M557:M620" si="303">ROUND(L557*20%,2)</f>
        <v>294.42</v>
      </c>
      <c r="N557" s="19">
        <f t="shared" si="288"/>
        <v>1766.5200000000002</v>
      </c>
      <c r="O557" s="22">
        <v>56</v>
      </c>
      <c r="P557" s="21">
        <f>ROUND(N557/4/O557,2)</f>
        <v>7.89</v>
      </c>
      <c r="Q557" s="34">
        <f>ROUND(441.63/O557,2)</f>
        <v>7.89</v>
      </c>
    </row>
    <row r="558" spans="1:17" s="13" customFormat="1" ht="15.95" customHeight="1" x14ac:dyDescent="0.25">
      <c r="A558" s="62">
        <v>421</v>
      </c>
      <c r="B558" s="24" t="s">
        <v>889</v>
      </c>
      <c r="C558" s="5" t="s">
        <v>478</v>
      </c>
      <c r="D558" s="23">
        <v>91.69</v>
      </c>
      <c r="E558" s="23">
        <v>854.74</v>
      </c>
      <c r="F558" s="23">
        <v>415.85</v>
      </c>
      <c r="G558" s="31">
        <f>ROUND((E558)*11.7%,2)</f>
        <v>100</v>
      </c>
      <c r="H558" s="18">
        <f t="shared" si="285"/>
        <v>1462.2800000000002</v>
      </c>
      <c r="I558" s="31">
        <f>ROUND(E558*11.6%,2)</f>
        <v>99.15</v>
      </c>
      <c r="J558" s="18">
        <f t="shared" si="286"/>
        <v>1561.4300000000003</v>
      </c>
      <c r="K558" s="31">
        <f t="shared" si="302"/>
        <v>46.84</v>
      </c>
      <c r="L558" s="19">
        <f t="shared" si="287"/>
        <v>1608.2700000000002</v>
      </c>
      <c r="M558" s="28">
        <f t="shared" si="303"/>
        <v>321.64999999999998</v>
      </c>
      <c r="N558" s="19">
        <f t="shared" si="288"/>
        <v>1929.92</v>
      </c>
      <c r="O558" s="22">
        <v>163</v>
      </c>
      <c r="P558" s="21">
        <f>ROUND(N558/4/O558,2)</f>
        <v>2.96</v>
      </c>
      <c r="Q558" s="34">
        <f>ROUND(482.49/O558,2)</f>
        <v>2.96</v>
      </c>
    </row>
    <row r="559" spans="1:17" s="13" customFormat="1" ht="15.95" customHeight="1" x14ac:dyDescent="0.25">
      <c r="A559" s="61">
        <v>422</v>
      </c>
      <c r="B559" s="24" t="s">
        <v>847</v>
      </c>
      <c r="C559" s="5" t="s">
        <v>340</v>
      </c>
      <c r="D559" s="23">
        <v>92.69</v>
      </c>
      <c r="E559" s="23">
        <v>838.3</v>
      </c>
      <c r="F559" s="23">
        <v>333.87</v>
      </c>
      <c r="G559" s="31">
        <f>ROUND((E559)*11.7%,2)</f>
        <v>98.08</v>
      </c>
      <c r="H559" s="18">
        <f t="shared" si="285"/>
        <v>1362.94</v>
      </c>
      <c r="I559" s="31">
        <f>ROUND(E559*11.6%,2)</f>
        <v>97.24</v>
      </c>
      <c r="J559" s="18">
        <f t="shared" si="286"/>
        <v>1460.18</v>
      </c>
      <c r="K559" s="31">
        <f t="shared" si="302"/>
        <v>43.81</v>
      </c>
      <c r="L559" s="19">
        <f t="shared" si="287"/>
        <v>1503.99</v>
      </c>
      <c r="M559" s="28">
        <f t="shared" si="303"/>
        <v>300.8</v>
      </c>
      <c r="N559" s="19">
        <f t="shared" si="288"/>
        <v>1804.79</v>
      </c>
      <c r="O559" s="22">
        <v>102</v>
      </c>
      <c r="P559" s="21">
        <f>ROUND(N559/4/O559,2)</f>
        <v>4.42</v>
      </c>
      <c r="Q559" s="34">
        <f>ROUND(451.2/O559,2)</f>
        <v>4.42</v>
      </c>
    </row>
    <row r="560" spans="1:17" s="13" customFormat="1" ht="15.95" customHeight="1" x14ac:dyDescent="0.25">
      <c r="A560" s="62">
        <v>423</v>
      </c>
      <c r="B560" s="24" t="s">
        <v>848</v>
      </c>
      <c r="C560" s="5" t="s">
        <v>472</v>
      </c>
      <c r="D560" s="23">
        <v>92.69</v>
      </c>
      <c r="E560" s="25">
        <v>816.99</v>
      </c>
      <c r="F560" s="25">
        <v>329.18</v>
      </c>
      <c r="G560" s="31">
        <f>ROUND((E560)*11.7%,2)</f>
        <v>95.59</v>
      </c>
      <c r="H560" s="18">
        <f t="shared" si="285"/>
        <v>1334.45</v>
      </c>
      <c r="I560" s="31">
        <f>ROUND(E560*11.6%,2)</f>
        <v>94.77</v>
      </c>
      <c r="J560" s="18">
        <f t="shared" si="286"/>
        <v>1429.22</v>
      </c>
      <c r="K560" s="31">
        <f t="shared" si="302"/>
        <v>42.88</v>
      </c>
      <c r="L560" s="19">
        <f t="shared" si="287"/>
        <v>1472.1000000000001</v>
      </c>
      <c r="M560" s="28">
        <f t="shared" si="303"/>
        <v>294.42</v>
      </c>
      <c r="N560" s="19">
        <f t="shared" si="288"/>
        <v>1766.5200000000002</v>
      </c>
      <c r="O560" s="22">
        <v>39</v>
      </c>
      <c r="P560" s="21">
        <f>ROUND(N560/4/O560,2)</f>
        <v>11.32</v>
      </c>
      <c r="Q560" s="34">
        <f>ROUND(441.63/O560,2)</f>
        <v>11.32</v>
      </c>
    </row>
    <row r="561" spans="1:17" s="13" customFormat="1" ht="3.2" customHeight="1" x14ac:dyDescent="0.25">
      <c r="A561" s="78">
        <v>424</v>
      </c>
      <c r="B561" s="89" t="s">
        <v>849</v>
      </c>
      <c r="C561" s="6" t="s">
        <v>341</v>
      </c>
      <c r="D561" s="67">
        <f>92.69*5</f>
        <v>463.45</v>
      </c>
      <c r="E561" s="67">
        <f>816.99*5</f>
        <v>4084.95</v>
      </c>
      <c r="F561" s="67">
        <f>329.18*5</f>
        <v>1645.9</v>
      </c>
      <c r="G561" s="69">
        <f>ROUND((E561)*11.7%,2)</f>
        <v>477.94</v>
      </c>
      <c r="H561" s="69">
        <f>D561+E561+F561+G561</f>
        <v>6672.2399999999989</v>
      </c>
      <c r="I561" s="69">
        <f>ROUND(E561*11.6%,2)</f>
        <v>473.85</v>
      </c>
      <c r="J561" s="69">
        <f>H561+I561</f>
        <v>7146.0899999999992</v>
      </c>
      <c r="K561" s="69">
        <f t="shared" si="302"/>
        <v>214.38</v>
      </c>
      <c r="L561" s="71">
        <f>J561+K561</f>
        <v>7360.4699999999993</v>
      </c>
      <c r="M561" s="71">
        <f t="shared" si="303"/>
        <v>1472.09</v>
      </c>
      <c r="N561" s="71">
        <f>L561+M561</f>
        <v>8832.56</v>
      </c>
      <c r="O561" s="73">
        <f>35+35+36+35+37</f>
        <v>178</v>
      </c>
      <c r="P561" s="75">
        <f>ROUND(N561/4/O561,2)</f>
        <v>12.41</v>
      </c>
      <c r="Q561" s="77">
        <f>ROUND(441.63*5/O561,2)</f>
        <v>12.41</v>
      </c>
    </row>
    <row r="562" spans="1:17" s="13" customFormat="1" ht="3.2" customHeight="1" x14ac:dyDescent="0.25">
      <c r="A562" s="78"/>
      <c r="B562" s="92"/>
      <c r="C562" s="7" t="s">
        <v>341</v>
      </c>
      <c r="D562" s="91"/>
      <c r="E562" s="91"/>
      <c r="F562" s="91"/>
      <c r="G562" s="84">
        <f t="shared" ref="G562:G601" si="304">ROUND((D562+E562+F562)*11.7%,2)</f>
        <v>0</v>
      </c>
      <c r="H562" s="84"/>
      <c r="I562" s="84">
        <f t="shared" ref="I562:I601" si="305">ROUND(H562*11.6%,2)</f>
        <v>0</v>
      </c>
      <c r="J562" s="84"/>
      <c r="K562" s="84">
        <f t="shared" si="302"/>
        <v>0</v>
      </c>
      <c r="L562" s="85"/>
      <c r="M562" s="85">
        <f t="shared" si="303"/>
        <v>0</v>
      </c>
      <c r="N562" s="85"/>
      <c r="O562" s="79"/>
      <c r="P562" s="80"/>
      <c r="Q562" s="77"/>
    </row>
    <row r="563" spans="1:17" s="13" customFormat="1" ht="3.2" customHeight="1" x14ac:dyDescent="0.25">
      <c r="A563" s="78"/>
      <c r="B563" s="92"/>
      <c r="C563" s="7" t="s">
        <v>460</v>
      </c>
      <c r="D563" s="91"/>
      <c r="E563" s="91"/>
      <c r="F563" s="91"/>
      <c r="G563" s="84">
        <f t="shared" si="304"/>
        <v>0</v>
      </c>
      <c r="H563" s="84"/>
      <c r="I563" s="84">
        <f t="shared" si="305"/>
        <v>0</v>
      </c>
      <c r="J563" s="84"/>
      <c r="K563" s="84">
        <f t="shared" si="302"/>
        <v>0</v>
      </c>
      <c r="L563" s="85"/>
      <c r="M563" s="85">
        <f t="shared" si="303"/>
        <v>0</v>
      </c>
      <c r="N563" s="85"/>
      <c r="O563" s="79"/>
      <c r="P563" s="80"/>
      <c r="Q563" s="77"/>
    </row>
    <row r="564" spans="1:17" s="13" customFormat="1" ht="3.2" customHeight="1" x14ac:dyDescent="0.25">
      <c r="A564" s="78"/>
      <c r="B564" s="92"/>
      <c r="C564" s="7" t="s">
        <v>460</v>
      </c>
      <c r="D564" s="91"/>
      <c r="E564" s="91"/>
      <c r="F564" s="91"/>
      <c r="G564" s="84">
        <f t="shared" si="304"/>
        <v>0</v>
      </c>
      <c r="H564" s="84"/>
      <c r="I564" s="84">
        <f t="shared" si="305"/>
        <v>0</v>
      </c>
      <c r="J564" s="84"/>
      <c r="K564" s="84">
        <f t="shared" si="302"/>
        <v>0</v>
      </c>
      <c r="L564" s="85"/>
      <c r="M564" s="85">
        <f t="shared" si="303"/>
        <v>0</v>
      </c>
      <c r="N564" s="85"/>
      <c r="O564" s="79"/>
      <c r="P564" s="80"/>
      <c r="Q564" s="77"/>
    </row>
    <row r="565" spans="1:17" s="13" customFormat="1" ht="3.2" customHeight="1" x14ac:dyDescent="0.25">
      <c r="A565" s="78"/>
      <c r="B565" s="90"/>
      <c r="C565" s="11" t="s">
        <v>471</v>
      </c>
      <c r="D565" s="68"/>
      <c r="E565" s="68"/>
      <c r="F565" s="68"/>
      <c r="G565" s="70">
        <f t="shared" si="304"/>
        <v>0</v>
      </c>
      <c r="H565" s="70"/>
      <c r="I565" s="70">
        <f t="shared" si="305"/>
        <v>0</v>
      </c>
      <c r="J565" s="70"/>
      <c r="K565" s="70">
        <f t="shared" si="302"/>
        <v>0</v>
      </c>
      <c r="L565" s="72"/>
      <c r="M565" s="72">
        <f t="shared" si="303"/>
        <v>0</v>
      </c>
      <c r="N565" s="72"/>
      <c r="O565" s="74"/>
      <c r="P565" s="76"/>
      <c r="Q565" s="77"/>
    </row>
    <row r="566" spans="1:17" s="13" customFormat="1" ht="15.95" customHeight="1" x14ac:dyDescent="0.25">
      <c r="A566" s="62">
        <v>425</v>
      </c>
      <c r="B566" s="24" t="s">
        <v>859</v>
      </c>
      <c r="C566" s="5" t="s">
        <v>331</v>
      </c>
      <c r="D566" s="3">
        <v>98.15</v>
      </c>
      <c r="E566" s="26">
        <v>838.3</v>
      </c>
      <c r="F566" s="3">
        <v>333.87</v>
      </c>
      <c r="G566" s="31">
        <f>ROUND((E566)*11.7%,2)</f>
        <v>98.08</v>
      </c>
      <c r="H566" s="18">
        <f t="shared" si="285"/>
        <v>1368.3999999999999</v>
      </c>
      <c r="I566" s="31">
        <f>ROUND(E566*11.6%,2)</f>
        <v>97.24</v>
      </c>
      <c r="J566" s="18">
        <f t="shared" si="286"/>
        <v>1465.6399999999999</v>
      </c>
      <c r="K566" s="18">
        <f t="shared" si="302"/>
        <v>43.97</v>
      </c>
      <c r="L566" s="19">
        <f t="shared" si="287"/>
        <v>1509.61</v>
      </c>
      <c r="M566" s="28">
        <f t="shared" si="303"/>
        <v>301.92</v>
      </c>
      <c r="N566" s="19">
        <f t="shared" si="288"/>
        <v>1811.53</v>
      </c>
      <c r="O566" s="22">
        <v>177</v>
      </c>
      <c r="P566" s="21">
        <f>ROUND(N566/4/O566,2)</f>
        <v>2.56</v>
      </c>
      <c r="Q566" s="37">
        <f>ROUND(452.88/O566,2)</f>
        <v>2.56</v>
      </c>
    </row>
    <row r="567" spans="1:17" s="13" customFormat="1" ht="15.95" customHeight="1" x14ac:dyDescent="0.25">
      <c r="A567" s="62">
        <v>426</v>
      </c>
      <c r="B567" s="24" t="s">
        <v>858</v>
      </c>
      <c r="C567" s="5" t="s">
        <v>340</v>
      </c>
      <c r="D567" s="23">
        <v>92.69</v>
      </c>
      <c r="E567" s="23">
        <v>838.3</v>
      </c>
      <c r="F567" s="23">
        <v>333.87</v>
      </c>
      <c r="G567" s="31">
        <f>ROUND((E567)*11.7%,2)</f>
        <v>98.08</v>
      </c>
      <c r="H567" s="18">
        <f t="shared" si="285"/>
        <v>1362.94</v>
      </c>
      <c r="I567" s="31">
        <f>ROUND(E567*11.6%,2)</f>
        <v>97.24</v>
      </c>
      <c r="J567" s="18">
        <f t="shared" si="286"/>
        <v>1460.18</v>
      </c>
      <c r="K567" s="18">
        <f t="shared" si="302"/>
        <v>43.81</v>
      </c>
      <c r="L567" s="19">
        <f t="shared" si="287"/>
        <v>1503.99</v>
      </c>
      <c r="M567" s="28">
        <f t="shared" si="303"/>
        <v>300.8</v>
      </c>
      <c r="N567" s="19">
        <f t="shared" si="288"/>
        <v>1804.79</v>
      </c>
      <c r="O567" s="22">
        <v>119</v>
      </c>
      <c r="P567" s="21">
        <f>ROUND(N567/4/O567,2)</f>
        <v>3.79</v>
      </c>
      <c r="Q567" s="34">
        <f>ROUND(451.2/O567,2)</f>
        <v>3.79</v>
      </c>
    </row>
    <row r="568" spans="1:17" s="13" customFormat="1" ht="15.95" customHeight="1" x14ac:dyDescent="0.25">
      <c r="A568" s="62">
        <v>427</v>
      </c>
      <c r="B568" s="24" t="s">
        <v>857</v>
      </c>
      <c r="C568" s="5" t="s">
        <v>453</v>
      </c>
      <c r="D568" s="26">
        <v>92.69</v>
      </c>
      <c r="E568" s="26">
        <v>838.3</v>
      </c>
      <c r="F568" s="26">
        <v>333.87</v>
      </c>
      <c r="G568" s="31">
        <f>ROUND((E568)*11.7%,2)</f>
        <v>98.08</v>
      </c>
      <c r="H568" s="18">
        <f t="shared" si="285"/>
        <v>1362.94</v>
      </c>
      <c r="I568" s="31">
        <f>ROUND(E568*11.6%,2)</f>
        <v>97.24</v>
      </c>
      <c r="J568" s="18">
        <f t="shared" si="286"/>
        <v>1460.18</v>
      </c>
      <c r="K568" s="18">
        <f t="shared" si="302"/>
        <v>43.81</v>
      </c>
      <c r="L568" s="19">
        <f t="shared" si="287"/>
        <v>1503.99</v>
      </c>
      <c r="M568" s="28">
        <f t="shared" si="303"/>
        <v>300.8</v>
      </c>
      <c r="N568" s="19">
        <f t="shared" si="288"/>
        <v>1804.79</v>
      </c>
      <c r="O568" s="22">
        <v>111</v>
      </c>
      <c r="P568" s="21">
        <f>ROUND(N568/4/O568,2)</f>
        <v>4.0599999999999996</v>
      </c>
      <c r="Q568" s="34">
        <f>ROUND(451.2/O568,2)</f>
        <v>4.0599999999999996</v>
      </c>
    </row>
    <row r="569" spans="1:17" s="13" customFormat="1" ht="2.65" customHeight="1" x14ac:dyDescent="0.25">
      <c r="A569" s="78">
        <v>428</v>
      </c>
      <c r="B569" s="86" t="s">
        <v>861</v>
      </c>
      <c r="C569" s="6" t="s">
        <v>472</v>
      </c>
      <c r="D569" s="67">
        <f>92.69*5+98.15</f>
        <v>561.6</v>
      </c>
      <c r="E569" s="67">
        <f>816.99*5+838.3</f>
        <v>4923.25</v>
      </c>
      <c r="F569" s="67">
        <f>329.18*5+333.87</f>
        <v>1979.77</v>
      </c>
      <c r="G569" s="69">
        <f>ROUND((E569)*11.7%,2)</f>
        <v>576.02</v>
      </c>
      <c r="H569" s="69">
        <f t="shared" si="285"/>
        <v>8040.6400000000012</v>
      </c>
      <c r="I569" s="69">
        <f>ROUND(E569*11.6%,2)</f>
        <v>571.1</v>
      </c>
      <c r="J569" s="69">
        <f t="shared" si="286"/>
        <v>8611.7400000000016</v>
      </c>
      <c r="K569" s="69">
        <f t="shared" si="302"/>
        <v>258.35000000000002</v>
      </c>
      <c r="L569" s="71">
        <f t="shared" si="287"/>
        <v>8870.090000000002</v>
      </c>
      <c r="M569" s="71">
        <f t="shared" si="303"/>
        <v>1774.02</v>
      </c>
      <c r="N569" s="71">
        <f t="shared" si="288"/>
        <v>10644.110000000002</v>
      </c>
      <c r="O569" s="73">
        <f>35+36+36+36+36</f>
        <v>179</v>
      </c>
      <c r="P569" s="75">
        <f>ROUND(N569/4/O569,2)</f>
        <v>14.87</v>
      </c>
      <c r="Q569" s="77">
        <f>ROUND((441.63*5+452.88)/O569,2)</f>
        <v>14.87</v>
      </c>
    </row>
    <row r="570" spans="1:17" s="13" customFormat="1" ht="2.65" customHeight="1" x14ac:dyDescent="0.25">
      <c r="A570" s="78"/>
      <c r="B570" s="87"/>
      <c r="C570" s="7" t="s">
        <v>472</v>
      </c>
      <c r="D570" s="91"/>
      <c r="E570" s="91"/>
      <c r="F570" s="91"/>
      <c r="G570" s="84">
        <f t="shared" si="304"/>
        <v>0</v>
      </c>
      <c r="H570" s="84"/>
      <c r="I570" s="84">
        <f t="shared" si="305"/>
        <v>0</v>
      </c>
      <c r="J570" s="84"/>
      <c r="K570" s="84">
        <f t="shared" si="302"/>
        <v>0</v>
      </c>
      <c r="L570" s="85"/>
      <c r="M570" s="85">
        <f t="shared" si="303"/>
        <v>0</v>
      </c>
      <c r="N570" s="85"/>
      <c r="O570" s="79"/>
      <c r="P570" s="80"/>
      <c r="Q570" s="77"/>
    </row>
    <row r="571" spans="1:17" s="13" customFormat="1" ht="2.65" customHeight="1" x14ac:dyDescent="0.25">
      <c r="A571" s="78"/>
      <c r="B571" s="87"/>
      <c r="C571" s="7" t="s">
        <v>472</v>
      </c>
      <c r="D571" s="91"/>
      <c r="E571" s="91"/>
      <c r="F571" s="91"/>
      <c r="G571" s="84">
        <f t="shared" si="304"/>
        <v>0</v>
      </c>
      <c r="H571" s="84"/>
      <c r="I571" s="84">
        <f t="shared" si="305"/>
        <v>0</v>
      </c>
      <c r="J571" s="84"/>
      <c r="K571" s="84">
        <f t="shared" si="302"/>
        <v>0</v>
      </c>
      <c r="L571" s="85"/>
      <c r="M571" s="85">
        <f t="shared" si="303"/>
        <v>0</v>
      </c>
      <c r="N571" s="85"/>
      <c r="O571" s="79"/>
      <c r="P571" s="80"/>
      <c r="Q571" s="77"/>
    </row>
    <row r="572" spans="1:17" s="13" customFormat="1" ht="2.65" customHeight="1" x14ac:dyDescent="0.25">
      <c r="A572" s="78"/>
      <c r="B572" s="87"/>
      <c r="C572" s="7" t="s">
        <v>472</v>
      </c>
      <c r="D572" s="91"/>
      <c r="E572" s="91"/>
      <c r="F572" s="91"/>
      <c r="G572" s="84">
        <f t="shared" si="304"/>
        <v>0</v>
      </c>
      <c r="H572" s="84"/>
      <c r="I572" s="84">
        <f t="shared" si="305"/>
        <v>0</v>
      </c>
      <c r="J572" s="84"/>
      <c r="K572" s="84">
        <f t="shared" si="302"/>
        <v>0</v>
      </c>
      <c r="L572" s="85"/>
      <c r="M572" s="85">
        <f t="shared" si="303"/>
        <v>0</v>
      </c>
      <c r="N572" s="85"/>
      <c r="O572" s="79"/>
      <c r="P572" s="80"/>
      <c r="Q572" s="77"/>
    </row>
    <row r="573" spans="1:17" s="13" customFormat="1" ht="2.65" customHeight="1" x14ac:dyDescent="0.25">
      <c r="A573" s="78"/>
      <c r="B573" s="87"/>
      <c r="C573" s="7" t="s">
        <v>472</v>
      </c>
      <c r="D573" s="91"/>
      <c r="E573" s="91"/>
      <c r="F573" s="91"/>
      <c r="G573" s="84">
        <f t="shared" si="304"/>
        <v>0</v>
      </c>
      <c r="H573" s="84"/>
      <c r="I573" s="84">
        <f t="shared" si="305"/>
        <v>0</v>
      </c>
      <c r="J573" s="84"/>
      <c r="K573" s="84">
        <f t="shared" si="302"/>
        <v>0</v>
      </c>
      <c r="L573" s="85"/>
      <c r="M573" s="85">
        <f t="shared" si="303"/>
        <v>0</v>
      </c>
      <c r="N573" s="85"/>
      <c r="O573" s="79"/>
      <c r="P573" s="80"/>
      <c r="Q573" s="77"/>
    </row>
    <row r="574" spans="1:17" s="13" customFormat="1" ht="2.65" customHeight="1" x14ac:dyDescent="0.25">
      <c r="A574" s="78"/>
      <c r="B574" s="88"/>
      <c r="C574" s="11" t="s">
        <v>331</v>
      </c>
      <c r="D574" s="68"/>
      <c r="E574" s="68"/>
      <c r="F574" s="68"/>
      <c r="G574" s="70">
        <f t="shared" si="304"/>
        <v>0</v>
      </c>
      <c r="H574" s="70"/>
      <c r="I574" s="70">
        <f t="shared" si="305"/>
        <v>0</v>
      </c>
      <c r="J574" s="70"/>
      <c r="K574" s="70">
        <f t="shared" si="302"/>
        <v>0</v>
      </c>
      <c r="L574" s="72"/>
      <c r="M574" s="72">
        <f t="shared" si="303"/>
        <v>0</v>
      </c>
      <c r="N574" s="72"/>
      <c r="O574" s="74"/>
      <c r="P574" s="76"/>
      <c r="Q574" s="77"/>
    </row>
    <row r="575" spans="1:17" s="13" customFormat="1" ht="15.95" customHeight="1" x14ac:dyDescent="0.25">
      <c r="A575" s="62">
        <v>429</v>
      </c>
      <c r="B575" s="24" t="s">
        <v>856</v>
      </c>
      <c r="C575" s="5" t="s">
        <v>479</v>
      </c>
      <c r="D575" s="23">
        <v>91.69</v>
      </c>
      <c r="E575" s="23">
        <v>833.42</v>
      </c>
      <c r="F575" s="23">
        <v>400</v>
      </c>
      <c r="G575" s="18">
        <f>ROUND((E575)*11.7%,2)</f>
        <v>97.51</v>
      </c>
      <c r="H575" s="18">
        <f t="shared" si="285"/>
        <v>1422.62</v>
      </c>
      <c r="I575" s="18">
        <f>ROUND(E575*11.6%,2)</f>
        <v>96.68</v>
      </c>
      <c r="J575" s="18">
        <f t="shared" si="286"/>
        <v>1519.3</v>
      </c>
      <c r="K575" s="18">
        <f t="shared" si="302"/>
        <v>45.58</v>
      </c>
      <c r="L575" s="19">
        <f t="shared" si="287"/>
        <v>1564.8799999999999</v>
      </c>
      <c r="M575" s="28">
        <f t="shared" si="303"/>
        <v>312.98</v>
      </c>
      <c r="N575" s="19">
        <f t="shared" si="288"/>
        <v>1877.86</v>
      </c>
      <c r="O575" s="22">
        <v>73</v>
      </c>
      <c r="P575" s="21">
        <f>ROUND(N575/4/O575,2)</f>
        <v>6.43</v>
      </c>
      <c r="Q575" s="34">
        <f>ROUND(469.47/O575,2)</f>
        <v>6.43</v>
      </c>
    </row>
    <row r="576" spans="1:17" s="13" customFormat="1" ht="8.1" customHeight="1" x14ac:dyDescent="0.25">
      <c r="A576" s="93">
        <v>430</v>
      </c>
      <c r="B576" s="89" t="s">
        <v>854</v>
      </c>
      <c r="C576" s="6" t="s">
        <v>327</v>
      </c>
      <c r="D576" s="67">
        <f>92.69*2</f>
        <v>185.38</v>
      </c>
      <c r="E576" s="67">
        <f>816.99+838.3</f>
        <v>1655.29</v>
      </c>
      <c r="F576" s="67">
        <f>329.18+333.87</f>
        <v>663.05</v>
      </c>
      <c r="G576" s="69">
        <f>ROUND((E576)*11.7%,2)</f>
        <v>193.67</v>
      </c>
      <c r="H576" s="69">
        <f t="shared" si="285"/>
        <v>2697.3900000000003</v>
      </c>
      <c r="I576" s="69">
        <f>ROUND(E576*11.6%,2)</f>
        <v>192.01</v>
      </c>
      <c r="J576" s="69">
        <f t="shared" si="286"/>
        <v>2889.4000000000005</v>
      </c>
      <c r="K576" s="69">
        <f t="shared" si="302"/>
        <v>86.68</v>
      </c>
      <c r="L576" s="69">
        <f t="shared" si="287"/>
        <v>2976.0800000000004</v>
      </c>
      <c r="M576" s="69">
        <f t="shared" si="303"/>
        <v>595.22</v>
      </c>
      <c r="N576" s="69">
        <f t="shared" si="288"/>
        <v>3571.3</v>
      </c>
      <c r="O576" s="73">
        <f>72+108</f>
        <v>180</v>
      </c>
      <c r="P576" s="69">
        <f>ROUND(N576/4/O576,2)</f>
        <v>4.96</v>
      </c>
      <c r="Q576" s="77">
        <f>ROUND((441.63+451.2)/O576,2)</f>
        <v>4.96</v>
      </c>
    </row>
    <row r="577" spans="1:17" s="13" customFormat="1" ht="8.1" customHeight="1" x14ac:dyDescent="0.25">
      <c r="A577" s="95"/>
      <c r="B577" s="90"/>
      <c r="C577" s="11" t="s">
        <v>860</v>
      </c>
      <c r="D577" s="68"/>
      <c r="E577" s="68"/>
      <c r="F577" s="68"/>
      <c r="G577" s="70">
        <f t="shared" si="304"/>
        <v>0</v>
      </c>
      <c r="H577" s="70"/>
      <c r="I577" s="70">
        <f t="shared" si="305"/>
        <v>0</v>
      </c>
      <c r="J577" s="70"/>
      <c r="K577" s="70">
        <f t="shared" si="302"/>
        <v>0</v>
      </c>
      <c r="L577" s="70"/>
      <c r="M577" s="70">
        <f t="shared" si="303"/>
        <v>0</v>
      </c>
      <c r="N577" s="70"/>
      <c r="O577" s="74"/>
      <c r="P577" s="70"/>
      <c r="Q577" s="77"/>
    </row>
    <row r="578" spans="1:17" s="13" customFormat="1" ht="15.95" customHeight="1" x14ac:dyDescent="0.25">
      <c r="A578" s="62">
        <v>431</v>
      </c>
      <c r="B578" s="24" t="s">
        <v>855</v>
      </c>
      <c r="C578" s="5" t="s">
        <v>800</v>
      </c>
      <c r="D578" s="23">
        <v>91.69</v>
      </c>
      <c r="E578" s="23">
        <v>833.42</v>
      </c>
      <c r="F578" s="23">
        <v>400</v>
      </c>
      <c r="G578" s="18">
        <f t="shared" ref="G578:G587" si="306">ROUND((E578)*11.7%,2)</f>
        <v>97.51</v>
      </c>
      <c r="H578" s="18">
        <f t="shared" si="285"/>
        <v>1422.62</v>
      </c>
      <c r="I578" s="31">
        <f t="shared" ref="I578:I587" si="307">ROUND(E578*11.6%,2)</f>
        <v>96.68</v>
      </c>
      <c r="J578" s="18">
        <f t="shared" si="286"/>
        <v>1519.3</v>
      </c>
      <c r="K578" s="18">
        <f t="shared" si="302"/>
        <v>45.58</v>
      </c>
      <c r="L578" s="19">
        <f t="shared" si="287"/>
        <v>1564.8799999999999</v>
      </c>
      <c r="M578" s="28">
        <f t="shared" si="303"/>
        <v>312.98</v>
      </c>
      <c r="N578" s="19">
        <f t="shared" si="288"/>
        <v>1877.86</v>
      </c>
      <c r="O578" s="22">
        <v>91</v>
      </c>
      <c r="P578" s="21">
        <f>ROUND(N578/4/O578,2)</f>
        <v>5.16</v>
      </c>
      <c r="Q578" s="34">
        <f>ROUND(469.47/O578,2)</f>
        <v>5.16</v>
      </c>
    </row>
    <row r="579" spans="1:17" s="13" customFormat="1" ht="15.95" customHeight="1" x14ac:dyDescent="0.25">
      <c r="A579" s="62">
        <v>432</v>
      </c>
      <c r="B579" s="24" t="s">
        <v>862</v>
      </c>
      <c r="C579" s="5" t="s">
        <v>480</v>
      </c>
      <c r="D579" s="9">
        <v>91.69</v>
      </c>
      <c r="E579" s="9">
        <v>833.42</v>
      </c>
      <c r="F579" s="10">
        <v>400</v>
      </c>
      <c r="G579" s="31">
        <f t="shared" si="306"/>
        <v>97.51</v>
      </c>
      <c r="H579" s="18">
        <f t="shared" si="285"/>
        <v>1422.62</v>
      </c>
      <c r="I579" s="31">
        <f t="shared" si="307"/>
        <v>96.68</v>
      </c>
      <c r="J579" s="18">
        <f t="shared" si="286"/>
        <v>1519.3</v>
      </c>
      <c r="K579" s="18">
        <f t="shared" si="302"/>
        <v>45.58</v>
      </c>
      <c r="L579" s="19">
        <f t="shared" si="287"/>
        <v>1564.8799999999999</v>
      </c>
      <c r="M579" s="28">
        <f t="shared" si="303"/>
        <v>312.98</v>
      </c>
      <c r="N579" s="19">
        <f t="shared" si="288"/>
        <v>1877.86</v>
      </c>
      <c r="O579" s="22">
        <v>71</v>
      </c>
      <c r="P579" s="21">
        <f>ROUND(N579/4/O579,2)</f>
        <v>6.61</v>
      </c>
      <c r="Q579" s="37">
        <f>ROUND(469.47/O579,2)</f>
        <v>6.61</v>
      </c>
    </row>
    <row r="580" spans="1:17" s="13" customFormat="1" ht="15.95" customHeight="1" x14ac:dyDescent="0.25">
      <c r="A580" s="61">
        <v>433</v>
      </c>
      <c r="B580" s="24" t="s">
        <v>863</v>
      </c>
      <c r="C580" s="38" t="s">
        <v>481</v>
      </c>
      <c r="D580" s="23">
        <v>92.69</v>
      </c>
      <c r="E580" s="25">
        <v>816.99</v>
      </c>
      <c r="F580" s="25">
        <v>329.18</v>
      </c>
      <c r="G580" s="18">
        <f t="shared" si="306"/>
        <v>95.59</v>
      </c>
      <c r="H580" s="18">
        <f t="shared" si="285"/>
        <v>1334.45</v>
      </c>
      <c r="I580" s="18">
        <f t="shared" si="307"/>
        <v>94.77</v>
      </c>
      <c r="J580" s="18">
        <f t="shared" si="286"/>
        <v>1429.22</v>
      </c>
      <c r="K580" s="18">
        <f t="shared" si="302"/>
        <v>42.88</v>
      </c>
      <c r="L580" s="19">
        <f t="shared" si="287"/>
        <v>1472.1000000000001</v>
      </c>
      <c r="M580" s="28">
        <f t="shared" si="303"/>
        <v>294.42</v>
      </c>
      <c r="N580" s="19">
        <f t="shared" si="288"/>
        <v>1766.5200000000002</v>
      </c>
      <c r="O580" s="25">
        <v>108</v>
      </c>
      <c r="P580" s="21">
        <f>ROUND(N580/4/O580,2)</f>
        <v>4.09</v>
      </c>
      <c r="Q580" s="34">
        <f>ROUND(441.63/O580,2)</f>
        <v>4.09</v>
      </c>
    </row>
    <row r="581" spans="1:17" s="13" customFormat="1" ht="15.95" customHeight="1" x14ac:dyDescent="0.25">
      <c r="A581" s="62">
        <v>434</v>
      </c>
      <c r="B581" s="33" t="s">
        <v>482</v>
      </c>
      <c r="C581" s="5" t="s">
        <v>27</v>
      </c>
      <c r="D581" s="23">
        <v>92.69</v>
      </c>
      <c r="E581" s="25">
        <v>816.99</v>
      </c>
      <c r="F581" s="25">
        <v>329.18</v>
      </c>
      <c r="G581" s="18">
        <f t="shared" si="306"/>
        <v>95.59</v>
      </c>
      <c r="H581" s="31">
        <f t="shared" si="285"/>
        <v>1334.45</v>
      </c>
      <c r="I581" s="18">
        <f t="shared" si="307"/>
        <v>94.77</v>
      </c>
      <c r="J581" s="31">
        <f>H581+I581</f>
        <v>1429.22</v>
      </c>
      <c r="K581" s="18">
        <f t="shared" si="302"/>
        <v>42.88</v>
      </c>
      <c r="L581" s="31">
        <f>J581+K581</f>
        <v>1472.1000000000001</v>
      </c>
      <c r="M581" s="28">
        <f t="shared" si="303"/>
        <v>294.42</v>
      </c>
      <c r="N581" s="31">
        <f>L581+M581</f>
        <v>1766.5200000000002</v>
      </c>
      <c r="O581" s="36">
        <v>79</v>
      </c>
      <c r="P581" s="16">
        <f t="shared" ref="P581:P587" si="308">ROUND(N581/O581/4,2)</f>
        <v>5.59</v>
      </c>
      <c r="Q581" s="32">
        <f>ROUND(441.63/O581,2)</f>
        <v>5.59</v>
      </c>
    </row>
    <row r="582" spans="1:17" s="13" customFormat="1" ht="15.95" customHeight="1" x14ac:dyDescent="0.25">
      <c r="A582" s="61">
        <v>435</v>
      </c>
      <c r="B582" s="33" t="s">
        <v>483</v>
      </c>
      <c r="C582" s="17" t="s">
        <v>484</v>
      </c>
      <c r="D582" s="23">
        <v>98.15</v>
      </c>
      <c r="E582" s="23">
        <v>838.3</v>
      </c>
      <c r="F582" s="23">
        <v>333.87</v>
      </c>
      <c r="G582" s="31">
        <f t="shared" si="306"/>
        <v>98.08</v>
      </c>
      <c r="H582" s="31">
        <f t="shared" si="285"/>
        <v>1368.3999999999999</v>
      </c>
      <c r="I582" s="31">
        <f t="shared" si="307"/>
        <v>97.24</v>
      </c>
      <c r="J582" s="31">
        <f>H582+I582</f>
        <v>1465.6399999999999</v>
      </c>
      <c r="K582" s="18">
        <f t="shared" si="302"/>
        <v>43.97</v>
      </c>
      <c r="L582" s="31">
        <f t="shared" ref="L582:L600" si="309">J582+K582</f>
        <v>1509.61</v>
      </c>
      <c r="M582" s="28">
        <f t="shared" si="303"/>
        <v>301.92</v>
      </c>
      <c r="N582" s="31">
        <f t="shared" ref="N582:N600" si="310">L582+M582</f>
        <v>1811.53</v>
      </c>
      <c r="O582" s="36">
        <v>143</v>
      </c>
      <c r="P582" s="16">
        <f t="shared" si="308"/>
        <v>3.17</v>
      </c>
      <c r="Q582" s="34">
        <f>ROUND(452.88/O582,2)</f>
        <v>3.17</v>
      </c>
    </row>
    <row r="583" spans="1:17" s="13" customFormat="1" ht="15.95" customHeight="1" x14ac:dyDescent="0.25">
      <c r="A583" s="62">
        <v>436</v>
      </c>
      <c r="B583" s="33" t="s">
        <v>485</v>
      </c>
      <c r="C583" s="5" t="s">
        <v>486</v>
      </c>
      <c r="D583" s="3">
        <v>98.15</v>
      </c>
      <c r="E583" s="23">
        <v>838.3</v>
      </c>
      <c r="F583" s="3">
        <v>333.87</v>
      </c>
      <c r="G583" s="18">
        <f t="shared" si="306"/>
        <v>98.08</v>
      </c>
      <c r="H583" s="31">
        <f t="shared" si="285"/>
        <v>1368.3999999999999</v>
      </c>
      <c r="I583" s="18">
        <f t="shared" si="307"/>
        <v>97.24</v>
      </c>
      <c r="J583" s="31">
        <f t="shared" ref="J583" si="311">H583+I583+0.01</f>
        <v>1465.6499999999999</v>
      </c>
      <c r="K583" s="18">
        <f t="shared" si="302"/>
        <v>43.97</v>
      </c>
      <c r="L583" s="31">
        <f t="shared" si="309"/>
        <v>1509.62</v>
      </c>
      <c r="M583" s="28">
        <f t="shared" si="303"/>
        <v>301.92</v>
      </c>
      <c r="N583" s="31">
        <f t="shared" si="310"/>
        <v>1811.54</v>
      </c>
      <c r="O583" s="36">
        <v>180</v>
      </c>
      <c r="P583" s="16">
        <f t="shared" si="308"/>
        <v>2.52</v>
      </c>
      <c r="Q583" s="37">
        <f>ROUND(452.88/O583,2)</f>
        <v>2.52</v>
      </c>
    </row>
    <row r="584" spans="1:17" s="13" customFormat="1" ht="15.95" customHeight="1" x14ac:dyDescent="0.25">
      <c r="A584" s="61">
        <v>437</v>
      </c>
      <c r="B584" s="33" t="s">
        <v>487</v>
      </c>
      <c r="C584" s="17" t="s">
        <v>488</v>
      </c>
      <c r="D584" s="3">
        <v>92.69</v>
      </c>
      <c r="E584" s="25">
        <v>816.99</v>
      </c>
      <c r="F584" s="25">
        <v>329.18</v>
      </c>
      <c r="G584" s="18">
        <f t="shared" si="306"/>
        <v>95.59</v>
      </c>
      <c r="H584" s="31">
        <f t="shared" si="285"/>
        <v>1334.45</v>
      </c>
      <c r="I584" s="18">
        <f t="shared" si="307"/>
        <v>94.77</v>
      </c>
      <c r="J584" s="31">
        <f>H584+I584</f>
        <v>1429.22</v>
      </c>
      <c r="K584" s="18">
        <f t="shared" si="302"/>
        <v>42.88</v>
      </c>
      <c r="L584" s="31">
        <f t="shared" si="309"/>
        <v>1472.1000000000001</v>
      </c>
      <c r="M584" s="28">
        <f t="shared" si="303"/>
        <v>294.42</v>
      </c>
      <c r="N584" s="31">
        <f t="shared" si="310"/>
        <v>1766.5200000000002</v>
      </c>
      <c r="O584" s="36">
        <v>1</v>
      </c>
      <c r="P584" s="16">
        <f t="shared" si="308"/>
        <v>441.63</v>
      </c>
      <c r="Q584" s="32">
        <f>ROUND(441.63/O584,2)</f>
        <v>441.63</v>
      </c>
    </row>
    <row r="585" spans="1:17" s="13" customFormat="1" ht="29.25" customHeight="1" x14ac:dyDescent="0.25">
      <c r="A585" s="3">
        <v>438</v>
      </c>
      <c r="B585" s="33" t="s">
        <v>865</v>
      </c>
      <c r="C585" s="17" t="s">
        <v>489</v>
      </c>
      <c r="D585" s="3">
        <v>92.69</v>
      </c>
      <c r="E585" s="25">
        <v>816.99</v>
      </c>
      <c r="F585" s="25">
        <v>329.18</v>
      </c>
      <c r="G585" s="18">
        <f t="shared" si="306"/>
        <v>95.59</v>
      </c>
      <c r="H585" s="31">
        <f t="shared" si="285"/>
        <v>1334.45</v>
      </c>
      <c r="I585" s="18">
        <f t="shared" si="307"/>
        <v>94.77</v>
      </c>
      <c r="J585" s="31">
        <f>H585+I585</f>
        <v>1429.22</v>
      </c>
      <c r="K585" s="18">
        <f t="shared" si="302"/>
        <v>42.88</v>
      </c>
      <c r="L585" s="31">
        <f t="shared" si="309"/>
        <v>1472.1000000000001</v>
      </c>
      <c r="M585" s="28">
        <f t="shared" si="303"/>
        <v>294.42</v>
      </c>
      <c r="N585" s="31">
        <f t="shared" si="310"/>
        <v>1766.5200000000002</v>
      </c>
      <c r="O585" s="36">
        <v>117</v>
      </c>
      <c r="P585" s="16">
        <f t="shared" si="308"/>
        <v>3.77</v>
      </c>
      <c r="Q585" s="32">
        <f>ROUND(441.63/O585,2)</f>
        <v>3.77</v>
      </c>
    </row>
    <row r="586" spans="1:17" s="13" customFormat="1" ht="30" customHeight="1" x14ac:dyDescent="0.25">
      <c r="A586" s="3">
        <v>439</v>
      </c>
      <c r="B586" s="33" t="s">
        <v>864</v>
      </c>
      <c r="C586" s="17" t="s">
        <v>488</v>
      </c>
      <c r="D586" s="3">
        <v>92.69</v>
      </c>
      <c r="E586" s="25">
        <v>816.99</v>
      </c>
      <c r="F586" s="25">
        <v>329.18</v>
      </c>
      <c r="G586" s="18">
        <f t="shared" si="306"/>
        <v>95.59</v>
      </c>
      <c r="H586" s="31">
        <f t="shared" si="285"/>
        <v>1334.45</v>
      </c>
      <c r="I586" s="18">
        <f t="shared" si="307"/>
        <v>94.77</v>
      </c>
      <c r="J586" s="31">
        <f t="shared" ref="J586:J600" si="312">H586+I586</f>
        <v>1429.22</v>
      </c>
      <c r="K586" s="18">
        <f t="shared" si="302"/>
        <v>42.88</v>
      </c>
      <c r="L586" s="31">
        <f t="shared" si="309"/>
        <v>1472.1000000000001</v>
      </c>
      <c r="M586" s="28">
        <f t="shared" si="303"/>
        <v>294.42</v>
      </c>
      <c r="N586" s="31">
        <f t="shared" si="310"/>
        <v>1766.5200000000002</v>
      </c>
      <c r="O586" s="36">
        <v>1</v>
      </c>
      <c r="P586" s="16">
        <f t="shared" si="308"/>
        <v>441.63</v>
      </c>
      <c r="Q586" s="32">
        <f>ROUND(441.63/O586,2)</f>
        <v>441.63</v>
      </c>
    </row>
    <row r="587" spans="1:17" s="13" customFormat="1" ht="5.45" customHeight="1" x14ac:dyDescent="0.25">
      <c r="A587" s="81">
        <v>440</v>
      </c>
      <c r="B587" s="86" t="s">
        <v>490</v>
      </c>
      <c r="C587" s="6" t="s">
        <v>63</v>
      </c>
      <c r="D587" s="81">
        <f>92.69*2+91.69</f>
        <v>277.07</v>
      </c>
      <c r="E587" s="81">
        <f>816.99*2+833.42</f>
        <v>2467.4</v>
      </c>
      <c r="F587" s="81">
        <f>329.18*2+400</f>
        <v>1058.3600000000001</v>
      </c>
      <c r="G587" s="69">
        <f t="shared" si="306"/>
        <v>288.69</v>
      </c>
      <c r="H587" s="69">
        <f t="shared" si="285"/>
        <v>4091.5200000000004</v>
      </c>
      <c r="I587" s="69">
        <f t="shared" si="307"/>
        <v>286.22000000000003</v>
      </c>
      <c r="J587" s="69">
        <f t="shared" si="312"/>
        <v>4377.7400000000007</v>
      </c>
      <c r="K587" s="69">
        <f t="shared" si="302"/>
        <v>131.33000000000001</v>
      </c>
      <c r="L587" s="69">
        <f t="shared" si="309"/>
        <v>4509.0700000000006</v>
      </c>
      <c r="M587" s="69">
        <f t="shared" si="303"/>
        <v>901.81</v>
      </c>
      <c r="N587" s="69">
        <f t="shared" si="310"/>
        <v>5410.880000000001</v>
      </c>
      <c r="O587" s="103">
        <f>36+36+36</f>
        <v>108</v>
      </c>
      <c r="P587" s="101">
        <f t="shared" si="308"/>
        <v>12.53</v>
      </c>
      <c r="Q587" s="96">
        <f>ROUND((441.63*2+469.47)/O587,2)</f>
        <v>12.53</v>
      </c>
    </row>
    <row r="588" spans="1:17" s="13" customFormat="1" ht="5.45" customHeight="1" x14ac:dyDescent="0.25">
      <c r="A588" s="83"/>
      <c r="B588" s="87"/>
      <c r="C588" s="7" t="s">
        <v>63</v>
      </c>
      <c r="D588" s="83"/>
      <c r="E588" s="83"/>
      <c r="F588" s="83"/>
      <c r="G588" s="84">
        <f t="shared" si="304"/>
        <v>0</v>
      </c>
      <c r="H588" s="84"/>
      <c r="I588" s="84">
        <f t="shared" si="305"/>
        <v>0</v>
      </c>
      <c r="J588" s="84"/>
      <c r="K588" s="84">
        <f t="shared" si="302"/>
        <v>0</v>
      </c>
      <c r="L588" s="84"/>
      <c r="M588" s="84">
        <f t="shared" si="303"/>
        <v>0</v>
      </c>
      <c r="N588" s="84"/>
      <c r="O588" s="104"/>
      <c r="P588" s="106"/>
      <c r="Q588" s="96"/>
    </row>
    <row r="589" spans="1:17" s="13" customFormat="1" ht="5.45" customHeight="1" x14ac:dyDescent="0.25">
      <c r="A589" s="82"/>
      <c r="B589" s="88"/>
      <c r="C589" s="11" t="s">
        <v>52</v>
      </c>
      <c r="D589" s="82"/>
      <c r="E589" s="82"/>
      <c r="F589" s="82"/>
      <c r="G589" s="70">
        <f t="shared" si="304"/>
        <v>0</v>
      </c>
      <c r="H589" s="70"/>
      <c r="I589" s="70">
        <f t="shared" si="305"/>
        <v>0</v>
      </c>
      <c r="J589" s="70"/>
      <c r="K589" s="70">
        <f t="shared" si="302"/>
        <v>0</v>
      </c>
      <c r="L589" s="70"/>
      <c r="M589" s="70">
        <f t="shared" si="303"/>
        <v>0</v>
      </c>
      <c r="N589" s="70"/>
      <c r="O589" s="105"/>
      <c r="P589" s="102"/>
      <c r="Q589" s="96"/>
    </row>
    <row r="590" spans="1:17" s="13" customFormat="1" ht="15.95" customHeight="1" x14ac:dyDescent="0.25">
      <c r="A590" s="3">
        <v>441</v>
      </c>
      <c r="B590" s="27" t="s">
        <v>491</v>
      </c>
      <c r="C590" s="5" t="s">
        <v>27</v>
      </c>
      <c r="D590" s="3">
        <v>92.69</v>
      </c>
      <c r="E590" s="25">
        <v>816.99</v>
      </c>
      <c r="F590" s="25">
        <v>329.18</v>
      </c>
      <c r="G590" s="31">
        <f t="shared" ref="G590:G600" si="313">ROUND((E590)*11.7%,2)</f>
        <v>95.59</v>
      </c>
      <c r="H590" s="31">
        <f t="shared" si="285"/>
        <v>1334.45</v>
      </c>
      <c r="I590" s="31">
        <f t="shared" ref="I590:I600" si="314">ROUND(E590*11.6%,2)</f>
        <v>94.77</v>
      </c>
      <c r="J590" s="31">
        <f t="shared" si="312"/>
        <v>1429.22</v>
      </c>
      <c r="K590" s="31">
        <f t="shared" si="302"/>
        <v>42.88</v>
      </c>
      <c r="L590" s="31">
        <f t="shared" si="309"/>
        <v>1472.1000000000001</v>
      </c>
      <c r="M590" s="31">
        <f t="shared" si="303"/>
        <v>294.42</v>
      </c>
      <c r="N590" s="31">
        <f t="shared" si="310"/>
        <v>1766.5200000000002</v>
      </c>
      <c r="O590" s="36">
        <v>80</v>
      </c>
      <c r="P590" s="16">
        <f t="shared" ref="P590:P600" si="315">ROUND(N590/O590/4,2)</f>
        <v>5.52</v>
      </c>
      <c r="Q590" s="32">
        <f>ROUND(441.63/O590,2)</f>
        <v>5.52</v>
      </c>
    </row>
    <row r="591" spans="1:17" s="13" customFormat="1" ht="15.95" customHeight="1" x14ac:dyDescent="0.25">
      <c r="A591" s="3">
        <v>442</v>
      </c>
      <c r="B591" s="27" t="s">
        <v>492</v>
      </c>
      <c r="C591" s="17" t="s">
        <v>493</v>
      </c>
      <c r="D591" s="3">
        <v>92.69</v>
      </c>
      <c r="E591" s="25">
        <v>816.99</v>
      </c>
      <c r="F591" s="25">
        <v>329.18</v>
      </c>
      <c r="G591" s="31">
        <f t="shared" si="313"/>
        <v>95.59</v>
      </c>
      <c r="H591" s="31">
        <f t="shared" si="285"/>
        <v>1334.45</v>
      </c>
      <c r="I591" s="31">
        <f t="shared" si="314"/>
        <v>94.77</v>
      </c>
      <c r="J591" s="31">
        <f t="shared" si="312"/>
        <v>1429.22</v>
      </c>
      <c r="K591" s="31">
        <f t="shared" si="302"/>
        <v>42.88</v>
      </c>
      <c r="L591" s="31">
        <f t="shared" si="309"/>
        <v>1472.1000000000001</v>
      </c>
      <c r="M591" s="31">
        <f t="shared" si="303"/>
        <v>294.42</v>
      </c>
      <c r="N591" s="31">
        <f t="shared" si="310"/>
        <v>1766.5200000000002</v>
      </c>
      <c r="O591" s="36">
        <v>8</v>
      </c>
      <c r="P591" s="16">
        <f t="shared" si="315"/>
        <v>55.2</v>
      </c>
      <c r="Q591" s="32">
        <f>ROUND(441.63/O591,2)</f>
        <v>55.2</v>
      </c>
    </row>
    <row r="592" spans="1:17" s="13" customFormat="1" ht="15.95" customHeight="1" x14ac:dyDescent="0.25">
      <c r="A592" s="3">
        <v>443</v>
      </c>
      <c r="B592" s="27" t="s">
        <v>494</v>
      </c>
      <c r="C592" s="17" t="s">
        <v>495</v>
      </c>
      <c r="D592" s="3">
        <v>91.69</v>
      </c>
      <c r="E592" s="3">
        <v>830.08</v>
      </c>
      <c r="F592" s="3">
        <v>399.27</v>
      </c>
      <c r="G592" s="31">
        <f t="shared" si="313"/>
        <v>97.12</v>
      </c>
      <c r="H592" s="31">
        <f t="shared" si="285"/>
        <v>1418.1599999999999</v>
      </c>
      <c r="I592" s="31">
        <f t="shared" si="314"/>
        <v>96.29</v>
      </c>
      <c r="J592" s="31">
        <f t="shared" si="312"/>
        <v>1514.4499999999998</v>
      </c>
      <c r="K592" s="31">
        <f t="shared" si="302"/>
        <v>45.43</v>
      </c>
      <c r="L592" s="31">
        <f t="shared" si="309"/>
        <v>1559.8799999999999</v>
      </c>
      <c r="M592" s="31">
        <f t="shared" si="303"/>
        <v>311.98</v>
      </c>
      <c r="N592" s="31">
        <f t="shared" si="310"/>
        <v>1871.86</v>
      </c>
      <c r="O592" s="36">
        <v>54</v>
      </c>
      <c r="P592" s="16">
        <f t="shared" si="315"/>
        <v>8.67</v>
      </c>
      <c r="Q592" s="32">
        <f>ROUND(467.97/O592,2)</f>
        <v>8.67</v>
      </c>
    </row>
    <row r="593" spans="1:17" s="13" customFormat="1" ht="15.95" customHeight="1" x14ac:dyDescent="0.25">
      <c r="A593" s="3">
        <v>444</v>
      </c>
      <c r="B593" s="27" t="s">
        <v>496</v>
      </c>
      <c r="C593" s="5" t="s">
        <v>27</v>
      </c>
      <c r="D593" s="3">
        <v>92.69</v>
      </c>
      <c r="E593" s="25">
        <v>816.99</v>
      </c>
      <c r="F593" s="25">
        <v>329.18</v>
      </c>
      <c r="G593" s="31">
        <f t="shared" si="313"/>
        <v>95.59</v>
      </c>
      <c r="H593" s="31">
        <f t="shared" si="285"/>
        <v>1334.45</v>
      </c>
      <c r="I593" s="31">
        <f t="shared" si="314"/>
        <v>94.77</v>
      </c>
      <c r="J593" s="31">
        <f t="shared" si="312"/>
        <v>1429.22</v>
      </c>
      <c r="K593" s="31">
        <f t="shared" si="302"/>
        <v>42.88</v>
      </c>
      <c r="L593" s="31">
        <f t="shared" si="309"/>
        <v>1472.1000000000001</v>
      </c>
      <c r="M593" s="31">
        <f t="shared" si="303"/>
        <v>294.42</v>
      </c>
      <c r="N593" s="31">
        <f t="shared" si="310"/>
        <v>1766.5200000000002</v>
      </c>
      <c r="O593" s="36">
        <v>107</v>
      </c>
      <c r="P593" s="16">
        <f t="shared" si="315"/>
        <v>4.13</v>
      </c>
      <c r="Q593" s="32">
        <f>ROUND(441.63/O593,2)</f>
        <v>4.13</v>
      </c>
    </row>
    <row r="594" spans="1:17" s="13" customFormat="1" ht="15.95" customHeight="1" x14ac:dyDescent="0.25">
      <c r="A594" s="3">
        <v>445</v>
      </c>
      <c r="B594" s="27" t="s">
        <v>497</v>
      </c>
      <c r="C594" s="17" t="s">
        <v>175</v>
      </c>
      <c r="D594" s="3">
        <v>91.69</v>
      </c>
      <c r="E594" s="3">
        <v>833.42</v>
      </c>
      <c r="F594" s="26">
        <v>400</v>
      </c>
      <c r="G594" s="31">
        <f t="shared" si="313"/>
        <v>97.51</v>
      </c>
      <c r="H594" s="31">
        <f t="shared" ref="H594:H600" si="316">D594+E594+F594+G594</f>
        <v>1422.62</v>
      </c>
      <c r="I594" s="31">
        <f t="shared" si="314"/>
        <v>96.68</v>
      </c>
      <c r="J594" s="31">
        <f t="shared" si="312"/>
        <v>1519.3</v>
      </c>
      <c r="K594" s="31">
        <f t="shared" si="302"/>
        <v>45.58</v>
      </c>
      <c r="L594" s="31">
        <f t="shared" si="309"/>
        <v>1564.8799999999999</v>
      </c>
      <c r="M594" s="31">
        <f t="shared" si="303"/>
        <v>312.98</v>
      </c>
      <c r="N594" s="31">
        <f t="shared" si="310"/>
        <v>1877.86</v>
      </c>
      <c r="O594" s="36">
        <v>60</v>
      </c>
      <c r="P594" s="16">
        <f t="shared" si="315"/>
        <v>7.82</v>
      </c>
      <c r="Q594" s="32">
        <f>ROUND(469.47/O594,2)</f>
        <v>7.82</v>
      </c>
    </row>
    <row r="595" spans="1:17" s="13" customFormat="1" ht="15.95" customHeight="1" x14ac:dyDescent="0.25">
      <c r="A595" s="3">
        <v>446</v>
      </c>
      <c r="B595" s="27" t="s">
        <v>498</v>
      </c>
      <c r="C595" s="17" t="s">
        <v>493</v>
      </c>
      <c r="D595" s="3">
        <v>92.69</v>
      </c>
      <c r="E595" s="25">
        <v>816.99</v>
      </c>
      <c r="F595" s="25">
        <v>329.18</v>
      </c>
      <c r="G595" s="31">
        <f t="shared" si="313"/>
        <v>95.59</v>
      </c>
      <c r="H595" s="31">
        <f t="shared" si="316"/>
        <v>1334.45</v>
      </c>
      <c r="I595" s="31">
        <f t="shared" si="314"/>
        <v>94.77</v>
      </c>
      <c r="J595" s="31">
        <f t="shared" si="312"/>
        <v>1429.22</v>
      </c>
      <c r="K595" s="31">
        <f t="shared" si="302"/>
        <v>42.88</v>
      </c>
      <c r="L595" s="31">
        <f t="shared" si="309"/>
        <v>1472.1000000000001</v>
      </c>
      <c r="M595" s="31">
        <f t="shared" si="303"/>
        <v>294.42</v>
      </c>
      <c r="N595" s="31">
        <f t="shared" si="310"/>
        <v>1766.5200000000002</v>
      </c>
      <c r="O595" s="36">
        <v>7</v>
      </c>
      <c r="P595" s="16">
        <f t="shared" si="315"/>
        <v>63.09</v>
      </c>
      <c r="Q595" s="32">
        <f>ROUND(441.63/O595,2)</f>
        <v>63.09</v>
      </c>
    </row>
    <row r="596" spans="1:17" s="13" customFormat="1" ht="15.95" customHeight="1" x14ac:dyDescent="0.25">
      <c r="A596" s="3">
        <v>447</v>
      </c>
      <c r="B596" s="27" t="s">
        <v>499</v>
      </c>
      <c r="C596" s="5" t="s">
        <v>63</v>
      </c>
      <c r="D596" s="3">
        <v>92.69</v>
      </c>
      <c r="E596" s="25">
        <v>816.99</v>
      </c>
      <c r="F596" s="25">
        <v>329.18</v>
      </c>
      <c r="G596" s="31">
        <f t="shared" si="313"/>
        <v>95.59</v>
      </c>
      <c r="H596" s="31">
        <f t="shared" si="316"/>
        <v>1334.45</v>
      </c>
      <c r="I596" s="31">
        <f t="shared" si="314"/>
        <v>94.77</v>
      </c>
      <c r="J596" s="31">
        <f t="shared" si="312"/>
        <v>1429.22</v>
      </c>
      <c r="K596" s="31">
        <f t="shared" si="302"/>
        <v>42.88</v>
      </c>
      <c r="L596" s="31">
        <f t="shared" si="309"/>
        <v>1472.1000000000001</v>
      </c>
      <c r="M596" s="31">
        <f t="shared" si="303"/>
        <v>294.42</v>
      </c>
      <c r="N596" s="31">
        <f t="shared" si="310"/>
        <v>1766.5200000000002</v>
      </c>
      <c r="O596" s="36">
        <v>15</v>
      </c>
      <c r="P596" s="16">
        <f t="shared" si="315"/>
        <v>29.44</v>
      </c>
      <c r="Q596" s="32">
        <f>ROUND(441.63/O596,2)</f>
        <v>29.44</v>
      </c>
    </row>
    <row r="597" spans="1:17" s="13" customFormat="1" ht="15.95" customHeight="1" x14ac:dyDescent="0.25">
      <c r="A597" s="3">
        <v>448</v>
      </c>
      <c r="B597" s="27" t="s">
        <v>500</v>
      </c>
      <c r="C597" s="5" t="s">
        <v>501</v>
      </c>
      <c r="D597" s="3">
        <v>91.69</v>
      </c>
      <c r="E597" s="3">
        <v>830.08</v>
      </c>
      <c r="F597" s="3">
        <v>399.27</v>
      </c>
      <c r="G597" s="31">
        <f t="shared" si="313"/>
        <v>97.12</v>
      </c>
      <c r="H597" s="31">
        <f t="shared" si="316"/>
        <v>1418.1599999999999</v>
      </c>
      <c r="I597" s="31">
        <f t="shared" si="314"/>
        <v>96.29</v>
      </c>
      <c r="J597" s="31">
        <f t="shared" si="312"/>
        <v>1514.4499999999998</v>
      </c>
      <c r="K597" s="31">
        <f t="shared" si="302"/>
        <v>45.43</v>
      </c>
      <c r="L597" s="31">
        <f t="shared" si="309"/>
        <v>1559.8799999999999</v>
      </c>
      <c r="M597" s="31">
        <f t="shared" si="303"/>
        <v>311.98</v>
      </c>
      <c r="N597" s="31">
        <f t="shared" si="310"/>
        <v>1871.86</v>
      </c>
      <c r="O597" s="36">
        <v>54</v>
      </c>
      <c r="P597" s="16">
        <f t="shared" si="315"/>
        <v>8.67</v>
      </c>
      <c r="Q597" s="32">
        <f>ROUND(467.97,2)/O597</f>
        <v>8.6661111111111122</v>
      </c>
    </row>
    <row r="598" spans="1:17" s="13" customFormat="1" ht="15.95" customHeight="1" x14ac:dyDescent="0.25">
      <c r="A598" s="3">
        <v>449</v>
      </c>
      <c r="B598" s="27" t="s">
        <v>502</v>
      </c>
      <c r="C598" s="5" t="s">
        <v>503</v>
      </c>
      <c r="D598" s="3">
        <v>91.69</v>
      </c>
      <c r="E598" s="3">
        <v>830.08</v>
      </c>
      <c r="F598" s="3">
        <v>399.27</v>
      </c>
      <c r="G598" s="31">
        <f t="shared" si="313"/>
        <v>97.12</v>
      </c>
      <c r="H598" s="31">
        <f t="shared" si="316"/>
        <v>1418.1599999999999</v>
      </c>
      <c r="I598" s="31">
        <f t="shared" si="314"/>
        <v>96.29</v>
      </c>
      <c r="J598" s="31">
        <f t="shared" si="312"/>
        <v>1514.4499999999998</v>
      </c>
      <c r="K598" s="31">
        <f t="shared" si="302"/>
        <v>45.43</v>
      </c>
      <c r="L598" s="31">
        <f t="shared" si="309"/>
        <v>1559.8799999999999</v>
      </c>
      <c r="M598" s="31">
        <f t="shared" si="303"/>
        <v>311.98</v>
      </c>
      <c r="N598" s="31">
        <f t="shared" si="310"/>
        <v>1871.86</v>
      </c>
      <c r="O598" s="36">
        <v>53</v>
      </c>
      <c r="P598" s="16">
        <f t="shared" si="315"/>
        <v>8.83</v>
      </c>
      <c r="Q598" s="32">
        <f>ROUND(467.97/O598,2)</f>
        <v>8.83</v>
      </c>
    </row>
    <row r="599" spans="1:17" s="13" customFormat="1" ht="15.95" customHeight="1" x14ac:dyDescent="0.25">
      <c r="A599" s="3">
        <v>450</v>
      </c>
      <c r="B599" s="27" t="s">
        <v>504</v>
      </c>
      <c r="C599" s="17" t="s">
        <v>505</v>
      </c>
      <c r="D599" s="9">
        <v>91.69</v>
      </c>
      <c r="E599" s="9">
        <v>833.42</v>
      </c>
      <c r="F599" s="10">
        <v>400</v>
      </c>
      <c r="G599" s="31">
        <f t="shared" si="313"/>
        <v>97.51</v>
      </c>
      <c r="H599" s="31">
        <f t="shared" si="316"/>
        <v>1422.62</v>
      </c>
      <c r="I599" s="31">
        <f t="shared" si="314"/>
        <v>96.68</v>
      </c>
      <c r="J599" s="31">
        <f t="shared" si="312"/>
        <v>1519.3</v>
      </c>
      <c r="K599" s="31">
        <f t="shared" si="302"/>
        <v>45.58</v>
      </c>
      <c r="L599" s="31">
        <f t="shared" si="309"/>
        <v>1564.8799999999999</v>
      </c>
      <c r="M599" s="31">
        <f t="shared" si="303"/>
        <v>312.98</v>
      </c>
      <c r="N599" s="31">
        <f t="shared" si="310"/>
        <v>1877.86</v>
      </c>
      <c r="O599" s="36">
        <v>34</v>
      </c>
      <c r="P599" s="16">
        <f t="shared" si="315"/>
        <v>13.81</v>
      </c>
      <c r="Q599" s="35">
        <f>ROUND(469.47/O599,2)</f>
        <v>13.81</v>
      </c>
    </row>
    <row r="600" spans="1:17" s="13" customFormat="1" ht="8.1" customHeight="1" x14ac:dyDescent="0.25">
      <c r="A600" s="81">
        <v>451</v>
      </c>
      <c r="B600" s="86" t="s">
        <v>506</v>
      </c>
      <c r="C600" s="6" t="s">
        <v>51</v>
      </c>
      <c r="D600" s="81">
        <f>91.69*2</f>
        <v>183.38</v>
      </c>
      <c r="E600" s="81">
        <f>833.42*2</f>
        <v>1666.84</v>
      </c>
      <c r="F600" s="67">
        <f>400*2</f>
        <v>800</v>
      </c>
      <c r="G600" s="69">
        <f t="shared" si="313"/>
        <v>195.02</v>
      </c>
      <c r="H600" s="69">
        <f t="shared" si="316"/>
        <v>2845.24</v>
      </c>
      <c r="I600" s="69">
        <f t="shared" si="314"/>
        <v>193.35</v>
      </c>
      <c r="J600" s="69">
        <f t="shared" si="312"/>
        <v>3038.5899999999997</v>
      </c>
      <c r="K600" s="69">
        <f t="shared" si="302"/>
        <v>91.16</v>
      </c>
      <c r="L600" s="69">
        <f t="shared" si="309"/>
        <v>3129.7499999999995</v>
      </c>
      <c r="M600" s="69">
        <f t="shared" si="303"/>
        <v>625.95000000000005</v>
      </c>
      <c r="N600" s="69">
        <f t="shared" si="310"/>
        <v>3755.7</v>
      </c>
      <c r="O600" s="103">
        <f>72+70</f>
        <v>142</v>
      </c>
      <c r="P600" s="101">
        <f t="shared" si="315"/>
        <v>6.61</v>
      </c>
      <c r="Q600" s="96">
        <f>ROUND(469.47*2/O600,2)</f>
        <v>6.61</v>
      </c>
    </row>
    <row r="601" spans="1:17" s="13" customFormat="1" ht="8.1" customHeight="1" x14ac:dyDescent="0.25">
      <c r="A601" s="82"/>
      <c r="B601" s="88"/>
      <c r="C601" s="11" t="s">
        <v>507</v>
      </c>
      <c r="D601" s="82"/>
      <c r="E601" s="82"/>
      <c r="F601" s="68"/>
      <c r="G601" s="70">
        <f t="shared" si="304"/>
        <v>0</v>
      </c>
      <c r="H601" s="70"/>
      <c r="I601" s="70">
        <f t="shared" si="305"/>
        <v>0</v>
      </c>
      <c r="J601" s="70"/>
      <c r="K601" s="70">
        <f t="shared" si="302"/>
        <v>0</v>
      </c>
      <c r="L601" s="70"/>
      <c r="M601" s="70">
        <f t="shared" si="303"/>
        <v>0</v>
      </c>
      <c r="N601" s="70"/>
      <c r="O601" s="105"/>
      <c r="P601" s="102"/>
      <c r="Q601" s="96"/>
    </row>
    <row r="602" spans="1:17" s="13" customFormat="1" ht="15.95" customHeight="1" x14ac:dyDescent="0.25">
      <c r="A602" s="3">
        <v>452</v>
      </c>
      <c r="B602" s="27" t="s">
        <v>508</v>
      </c>
      <c r="C602" s="17" t="s">
        <v>509</v>
      </c>
      <c r="D602" s="3">
        <v>92.69</v>
      </c>
      <c r="E602" s="23">
        <v>838.3</v>
      </c>
      <c r="F602" s="23">
        <v>333.87</v>
      </c>
      <c r="G602" s="31">
        <f t="shared" ref="G602:G607" si="317">ROUND((E602)*11.7%,2)</f>
        <v>98.08</v>
      </c>
      <c r="H602" s="31">
        <f t="shared" ref="H602:H665" si="318">D602+E602+F602+G602</f>
        <v>1362.94</v>
      </c>
      <c r="I602" s="31">
        <f t="shared" ref="I602:I607" si="319">ROUND(E602*11.6%,2)</f>
        <v>97.24</v>
      </c>
      <c r="J602" s="31">
        <f t="shared" ref="J602:J635" si="320">H602+I602</f>
        <v>1460.18</v>
      </c>
      <c r="K602" s="31">
        <f t="shared" si="302"/>
        <v>43.81</v>
      </c>
      <c r="L602" s="31">
        <f t="shared" ref="L602:L635" si="321">J602+K602</f>
        <v>1503.99</v>
      </c>
      <c r="M602" s="31">
        <f t="shared" si="303"/>
        <v>300.8</v>
      </c>
      <c r="N602" s="31">
        <f t="shared" ref="N602:N635" si="322">L602+M602</f>
        <v>1804.79</v>
      </c>
      <c r="O602" s="36">
        <v>144</v>
      </c>
      <c r="P602" s="16">
        <f t="shared" ref="P602:P665" si="323">ROUND(N602/O602/4,2)</f>
        <v>3.13</v>
      </c>
      <c r="Q602" s="32">
        <f>ROUND(451.2/O602,2)</f>
        <v>3.13</v>
      </c>
    </row>
    <row r="603" spans="1:17" s="13" customFormat="1" ht="15.95" customHeight="1" x14ac:dyDescent="0.25">
      <c r="A603" s="3">
        <v>453</v>
      </c>
      <c r="B603" s="27" t="s">
        <v>510</v>
      </c>
      <c r="C603" s="5" t="s">
        <v>63</v>
      </c>
      <c r="D603" s="3">
        <v>92.69</v>
      </c>
      <c r="E603" s="25">
        <v>816.99</v>
      </c>
      <c r="F603" s="25">
        <v>329.18</v>
      </c>
      <c r="G603" s="31">
        <f t="shared" si="317"/>
        <v>95.59</v>
      </c>
      <c r="H603" s="31">
        <f t="shared" si="318"/>
        <v>1334.45</v>
      </c>
      <c r="I603" s="31">
        <f t="shared" si="319"/>
        <v>94.77</v>
      </c>
      <c r="J603" s="31">
        <f t="shared" si="320"/>
        <v>1429.22</v>
      </c>
      <c r="K603" s="31">
        <f t="shared" si="302"/>
        <v>42.88</v>
      </c>
      <c r="L603" s="31">
        <f t="shared" si="321"/>
        <v>1472.1000000000001</v>
      </c>
      <c r="M603" s="31">
        <f t="shared" si="303"/>
        <v>294.42</v>
      </c>
      <c r="N603" s="31">
        <f t="shared" si="322"/>
        <v>1766.5200000000002</v>
      </c>
      <c r="O603" s="36">
        <v>29</v>
      </c>
      <c r="P603" s="16">
        <f t="shared" si="323"/>
        <v>15.23</v>
      </c>
      <c r="Q603" s="32">
        <f>ROUND(441.63/O603,2)</f>
        <v>15.23</v>
      </c>
    </row>
    <row r="604" spans="1:17" s="13" customFormat="1" ht="15.95" customHeight="1" x14ac:dyDescent="0.25">
      <c r="A604" s="3">
        <v>454</v>
      </c>
      <c r="B604" s="27" t="s">
        <v>511</v>
      </c>
      <c r="C604" s="17" t="s">
        <v>512</v>
      </c>
      <c r="D604" s="23">
        <v>92.69</v>
      </c>
      <c r="E604" s="25">
        <v>816.99</v>
      </c>
      <c r="F604" s="25">
        <v>329.18</v>
      </c>
      <c r="G604" s="18">
        <f t="shared" si="317"/>
        <v>95.59</v>
      </c>
      <c r="H604" s="31">
        <f t="shared" si="318"/>
        <v>1334.45</v>
      </c>
      <c r="I604" s="18">
        <f t="shared" si="319"/>
        <v>94.77</v>
      </c>
      <c r="J604" s="31">
        <f t="shared" si="320"/>
        <v>1429.22</v>
      </c>
      <c r="K604" s="31">
        <f t="shared" si="302"/>
        <v>42.88</v>
      </c>
      <c r="L604" s="31">
        <f t="shared" si="321"/>
        <v>1472.1000000000001</v>
      </c>
      <c r="M604" s="31">
        <f t="shared" si="303"/>
        <v>294.42</v>
      </c>
      <c r="N604" s="31">
        <f t="shared" si="322"/>
        <v>1766.5200000000002</v>
      </c>
      <c r="O604" s="36">
        <v>46</v>
      </c>
      <c r="P604" s="16">
        <f t="shared" si="323"/>
        <v>9.6</v>
      </c>
      <c r="Q604" s="32">
        <f>ROUND(441.63/O604,2)</f>
        <v>9.6</v>
      </c>
    </row>
    <row r="605" spans="1:17" s="13" customFormat="1" ht="15.95" customHeight="1" x14ac:dyDescent="0.25">
      <c r="A605" s="3">
        <v>455</v>
      </c>
      <c r="B605" s="27" t="s">
        <v>513</v>
      </c>
      <c r="C605" s="17" t="s">
        <v>493</v>
      </c>
      <c r="D605" s="3">
        <v>92.69</v>
      </c>
      <c r="E605" s="25">
        <v>816.99</v>
      </c>
      <c r="F605" s="25">
        <v>329.18</v>
      </c>
      <c r="G605" s="31">
        <f t="shared" si="317"/>
        <v>95.59</v>
      </c>
      <c r="H605" s="31">
        <f t="shared" si="318"/>
        <v>1334.45</v>
      </c>
      <c r="I605" s="31">
        <f t="shared" si="319"/>
        <v>94.77</v>
      </c>
      <c r="J605" s="31">
        <f t="shared" si="320"/>
        <v>1429.22</v>
      </c>
      <c r="K605" s="31">
        <f t="shared" si="302"/>
        <v>42.88</v>
      </c>
      <c r="L605" s="31">
        <f t="shared" si="321"/>
        <v>1472.1000000000001</v>
      </c>
      <c r="M605" s="31">
        <f t="shared" si="303"/>
        <v>294.42</v>
      </c>
      <c r="N605" s="31">
        <f t="shared" si="322"/>
        <v>1766.5200000000002</v>
      </c>
      <c r="O605" s="36">
        <v>10</v>
      </c>
      <c r="P605" s="16">
        <f t="shared" si="323"/>
        <v>44.16</v>
      </c>
      <c r="Q605" s="32">
        <f>ROUND(441.63/O605,2)</f>
        <v>44.16</v>
      </c>
    </row>
    <row r="606" spans="1:17" s="13" customFormat="1" ht="15.95" customHeight="1" x14ac:dyDescent="0.25">
      <c r="A606" s="3">
        <v>456</v>
      </c>
      <c r="B606" s="27" t="s">
        <v>514</v>
      </c>
      <c r="C606" s="17" t="s">
        <v>509</v>
      </c>
      <c r="D606" s="3">
        <v>92.69</v>
      </c>
      <c r="E606" s="23">
        <v>838.3</v>
      </c>
      <c r="F606" s="23">
        <v>333.87</v>
      </c>
      <c r="G606" s="31">
        <f t="shared" si="317"/>
        <v>98.08</v>
      </c>
      <c r="H606" s="31">
        <f t="shared" si="318"/>
        <v>1362.94</v>
      </c>
      <c r="I606" s="31">
        <f t="shared" si="319"/>
        <v>97.24</v>
      </c>
      <c r="J606" s="31">
        <f t="shared" si="320"/>
        <v>1460.18</v>
      </c>
      <c r="K606" s="31">
        <f t="shared" si="302"/>
        <v>43.81</v>
      </c>
      <c r="L606" s="31">
        <f t="shared" si="321"/>
        <v>1503.99</v>
      </c>
      <c r="M606" s="31">
        <f t="shared" si="303"/>
        <v>300.8</v>
      </c>
      <c r="N606" s="31">
        <f t="shared" si="322"/>
        <v>1804.79</v>
      </c>
      <c r="O606" s="36">
        <v>134</v>
      </c>
      <c r="P606" s="16">
        <f t="shared" si="323"/>
        <v>3.37</v>
      </c>
      <c r="Q606" s="32">
        <f>ROUND(451.2/O606,2)</f>
        <v>3.37</v>
      </c>
    </row>
    <row r="607" spans="1:17" s="13" customFormat="1" ht="15.95" customHeight="1" x14ac:dyDescent="0.25">
      <c r="A607" s="3">
        <v>457</v>
      </c>
      <c r="B607" s="27" t="s">
        <v>515</v>
      </c>
      <c r="C607" s="17" t="s">
        <v>214</v>
      </c>
      <c r="D607" s="3">
        <v>91.69</v>
      </c>
      <c r="E607" s="3">
        <v>833.42</v>
      </c>
      <c r="F607" s="26">
        <v>400</v>
      </c>
      <c r="G607" s="31">
        <f t="shared" si="317"/>
        <v>97.51</v>
      </c>
      <c r="H607" s="31">
        <f t="shared" si="318"/>
        <v>1422.62</v>
      </c>
      <c r="I607" s="31">
        <f t="shared" si="319"/>
        <v>96.68</v>
      </c>
      <c r="J607" s="31">
        <f t="shared" si="320"/>
        <v>1519.3</v>
      </c>
      <c r="K607" s="31">
        <f t="shared" si="302"/>
        <v>45.58</v>
      </c>
      <c r="L607" s="31">
        <f t="shared" si="321"/>
        <v>1564.8799999999999</v>
      </c>
      <c r="M607" s="31">
        <f t="shared" si="303"/>
        <v>312.98</v>
      </c>
      <c r="N607" s="31">
        <f t="shared" si="322"/>
        <v>1877.86</v>
      </c>
      <c r="O607" s="36">
        <v>48</v>
      </c>
      <c r="P607" s="16">
        <f t="shared" si="323"/>
        <v>9.7799999999999994</v>
      </c>
      <c r="Q607" s="32">
        <f>ROUND(469.47/O607,2)</f>
        <v>9.7799999999999994</v>
      </c>
    </row>
    <row r="608" spans="1:17" s="13" customFormat="1" ht="15.95" customHeight="1" x14ac:dyDescent="0.25">
      <c r="A608" s="3">
        <v>458</v>
      </c>
      <c r="B608" s="27" t="s">
        <v>516</v>
      </c>
      <c r="C608" s="17" t="s">
        <v>509</v>
      </c>
      <c r="D608" s="3">
        <v>92.69</v>
      </c>
      <c r="E608" s="23">
        <v>838.3</v>
      </c>
      <c r="F608" s="23">
        <v>333.87</v>
      </c>
      <c r="G608" s="31">
        <f t="shared" ref="G608:G611" si="324">ROUND((E608)*11.7%,2)</f>
        <v>98.08</v>
      </c>
      <c r="H608" s="31">
        <f t="shared" si="318"/>
        <v>1362.94</v>
      </c>
      <c r="I608" s="31">
        <f t="shared" ref="I608:I611" si="325">ROUND(E608*11.6%,2)</f>
        <v>97.24</v>
      </c>
      <c r="J608" s="31">
        <f t="shared" si="320"/>
        <v>1460.18</v>
      </c>
      <c r="K608" s="31">
        <f t="shared" si="302"/>
        <v>43.81</v>
      </c>
      <c r="L608" s="31">
        <f t="shared" si="321"/>
        <v>1503.99</v>
      </c>
      <c r="M608" s="31">
        <f t="shared" si="303"/>
        <v>300.8</v>
      </c>
      <c r="N608" s="31">
        <f t="shared" si="322"/>
        <v>1804.79</v>
      </c>
      <c r="O608" s="36">
        <v>104</v>
      </c>
      <c r="P608" s="16">
        <f t="shared" si="323"/>
        <v>4.34</v>
      </c>
      <c r="Q608" s="32">
        <f t="shared" ref="Q608:Q609" si="326">ROUND(451.2/O608,2)</f>
        <v>4.34</v>
      </c>
    </row>
    <row r="609" spans="1:17" s="13" customFormat="1" ht="15.95" customHeight="1" x14ac:dyDescent="0.25">
      <c r="A609" s="3">
        <v>459</v>
      </c>
      <c r="B609" s="27" t="s">
        <v>517</v>
      </c>
      <c r="C609" s="17" t="s">
        <v>509</v>
      </c>
      <c r="D609" s="3">
        <v>92.69</v>
      </c>
      <c r="E609" s="23">
        <v>838.3</v>
      </c>
      <c r="F609" s="23">
        <v>333.87</v>
      </c>
      <c r="G609" s="31">
        <f t="shared" si="324"/>
        <v>98.08</v>
      </c>
      <c r="H609" s="31">
        <f t="shared" si="318"/>
        <v>1362.94</v>
      </c>
      <c r="I609" s="31">
        <f t="shared" si="325"/>
        <v>97.24</v>
      </c>
      <c r="J609" s="31">
        <f t="shared" si="320"/>
        <v>1460.18</v>
      </c>
      <c r="K609" s="31">
        <f t="shared" si="302"/>
        <v>43.81</v>
      </c>
      <c r="L609" s="31">
        <f t="shared" si="321"/>
        <v>1503.99</v>
      </c>
      <c r="M609" s="31">
        <f t="shared" si="303"/>
        <v>300.8</v>
      </c>
      <c r="N609" s="31">
        <f t="shared" si="322"/>
        <v>1804.79</v>
      </c>
      <c r="O609" s="36">
        <v>23</v>
      </c>
      <c r="P609" s="16">
        <f t="shared" si="323"/>
        <v>19.62</v>
      </c>
      <c r="Q609" s="32">
        <f t="shared" si="326"/>
        <v>19.62</v>
      </c>
    </row>
    <row r="610" spans="1:17" s="13" customFormat="1" ht="15.95" customHeight="1" x14ac:dyDescent="0.25">
      <c r="A610" s="3">
        <v>460</v>
      </c>
      <c r="B610" s="33" t="s">
        <v>518</v>
      </c>
      <c r="C610" s="5" t="s">
        <v>63</v>
      </c>
      <c r="D610" s="3">
        <v>92.69</v>
      </c>
      <c r="E610" s="25">
        <v>816.99</v>
      </c>
      <c r="F610" s="25">
        <v>329.18</v>
      </c>
      <c r="G610" s="31">
        <f t="shared" si="324"/>
        <v>95.59</v>
      </c>
      <c r="H610" s="31">
        <f t="shared" si="318"/>
        <v>1334.45</v>
      </c>
      <c r="I610" s="31">
        <f t="shared" si="325"/>
        <v>94.77</v>
      </c>
      <c r="J610" s="31">
        <f t="shared" si="320"/>
        <v>1429.22</v>
      </c>
      <c r="K610" s="31">
        <f t="shared" si="302"/>
        <v>42.88</v>
      </c>
      <c r="L610" s="31">
        <f t="shared" si="321"/>
        <v>1472.1000000000001</v>
      </c>
      <c r="M610" s="31">
        <f t="shared" si="303"/>
        <v>294.42</v>
      </c>
      <c r="N610" s="31">
        <f t="shared" si="322"/>
        <v>1766.5200000000002</v>
      </c>
      <c r="O610" s="36">
        <v>39</v>
      </c>
      <c r="P610" s="16">
        <f t="shared" si="323"/>
        <v>11.32</v>
      </c>
      <c r="Q610" s="32">
        <f t="shared" ref="Q610:Q611" si="327">ROUND(441.63/O610,2)</f>
        <v>11.32</v>
      </c>
    </row>
    <row r="611" spans="1:17" s="13" customFormat="1" ht="15.95" customHeight="1" x14ac:dyDescent="0.25">
      <c r="A611" s="3">
        <v>461</v>
      </c>
      <c r="B611" s="33" t="s">
        <v>519</v>
      </c>
      <c r="C611" s="5" t="s">
        <v>63</v>
      </c>
      <c r="D611" s="3">
        <v>92.69</v>
      </c>
      <c r="E611" s="25">
        <v>816.99</v>
      </c>
      <c r="F611" s="25">
        <v>329.18</v>
      </c>
      <c r="G611" s="31">
        <f t="shared" si="324"/>
        <v>95.59</v>
      </c>
      <c r="H611" s="31">
        <f t="shared" si="318"/>
        <v>1334.45</v>
      </c>
      <c r="I611" s="31">
        <f t="shared" si="325"/>
        <v>94.77</v>
      </c>
      <c r="J611" s="31">
        <f t="shared" si="320"/>
        <v>1429.22</v>
      </c>
      <c r="K611" s="31">
        <f t="shared" si="302"/>
        <v>42.88</v>
      </c>
      <c r="L611" s="31">
        <f t="shared" si="321"/>
        <v>1472.1000000000001</v>
      </c>
      <c r="M611" s="31">
        <f t="shared" si="303"/>
        <v>294.42</v>
      </c>
      <c r="N611" s="31">
        <f t="shared" si="322"/>
        <v>1766.5200000000002</v>
      </c>
      <c r="O611" s="36">
        <v>73</v>
      </c>
      <c r="P611" s="16">
        <f t="shared" si="323"/>
        <v>6.05</v>
      </c>
      <c r="Q611" s="32">
        <f t="shared" si="327"/>
        <v>6.05</v>
      </c>
    </row>
    <row r="612" spans="1:17" s="13" customFormat="1" ht="15.95" customHeight="1" x14ac:dyDescent="0.25">
      <c r="A612" s="3">
        <v>462</v>
      </c>
      <c r="B612" s="33" t="s">
        <v>520</v>
      </c>
      <c r="C612" s="17" t="s">
        <v>521</v>
      </c>
      <c r="D612" s="3">
        <f>92.69*2</f>
        <v>185.38</v>
      </c>
      <c r="E612" s="3">
        <f>816.99*2</f>
        <v>1633.98</v>
      </c>
      <c r="F612" s="26">
        <f>329.18*2</f>
        <v>658.36</v>
      </c>
      <c r="G612" s="31">
        <f t="shared" ref="G612:G618" si="328">ROUND((E612)*11.7%,2)</f>
        <v>191.18</v>
      </c>
      <c r="H612" s="31">
        <f t="shared" si="318"/>
        <v>2668.9</v>
      </c>
      <c r="I612" s="31">
        <f t="shared" ref="I612:I618" si="329">ROUND(E612*11.6%,2)</f>
        <v>189.54</v>
      </c>
      <c r="J612" s="31">
        <f t="shared" si="320"/>
        <v>2858.44</v>
      </c>
      <c r="K612" s="31">
        <f t="shared" si="302"/>
        <v>85.75</v>
      </c>
      <c r="L612" s="31">
        <f t="shared" si="321"/>
        <v>2944.19</v>
      </c>
      <c r="M612" s="31">
        <f t="shared" si="303"/>
        <v>588.84</v>
      </c>
      <c r="N612" s="31">
        <f t="shared" si="322"/>
        <v>3533.03</v>
      </c>
      <c r="O612" s="36">
        <f>72+64</f>
        <v>136</v>
      </c>
      <c r="P612" s="16">
        <f t="shared" si="323"/>
        <v>6.49</v>
      </c>
      <c r="Q612" s="32">
        <f>ROUND(441.63*2/136,2)</f>
        <v>6.49</v>
      </c>
    </row>
    <row r="613" spans="1:17" s="13" customFormat="1" ht="15.95" customHeight="1" x14ac:dyDescent="0.25">
      <c r="A613" s="3">
        <v>463</v>
      </c>
      <c r="B613" s="33" t="s">
        <v>522</v>
      </c>
      <c r="C613" s="17" t="s">
        <v>523</v>
      </c>
      <c r="D613" s="3">
        <v>92.69</v>
      </c>
      <c r="E613" s="3">
        <v>816.99</v>
      </c>
      <c r="F613" s="26">
        <v>329.18</v>
      </c>
      <c r="G613" s="31">
        <f t="shared" si="328"/>
        <v>95.59</v>
      </c>
      <c r="H613" s="31">
        <f t="shared" si="318"/>
        <v>1334.45</v>
      </c>
      <c r="I613" s="31">
        <f t="shared" si="329"/>
        <v>94.77</v>
      </c>
      <c r="J613" s="31">
        <f t="shared" si="320"/>
        <v>1429.22</v>
      </c>
      <c r="K613" s="31">
        <f t="shared" si="302"/>
        <v>42.88</v>
      </c>
      <c r="L613" s="31">
        <f t="shared" si="321"/>
        <v>1472.1000000000001</v>
      </c>
      <c r="M613" s="31">
        <f t="shared" si="303"/>
        <v>294.42</v>
      </c>
      <c r="N613" s="31">
        <f t="shared" si="322"/>
        <v>1766.5200000000002</v>
      </c>
      <c r="O613" s="36">
        <v>43</v>
      </c>
      <c r="P613" s="16">
        <f t="shared" si="323"/>
        <v>10.27</v>
      </c>
      <c r="Q613" s="32">
        <f>ROUND(441.63/O613,2)</f>
        <v>10.27</v>
      </c>
    </row>
    <row r="614" spans="1:17" s="13" customFormat="1" ht="15.95" customHeight="1" x14ac:dyDescent="0.25">
      <c r="A614" s="3">
        <v>464</v>
      </c>
      <c r="B614" s="33" t="s">
        <v>524</v>
      </c>
      <c r="C614" s="17" t="s">
        <v>523</v>
      </c>
      <c r="D614" s="3">
        <v>92.69</v>
      </c>
      <c r="E614" s="3">
        <v>816.99</v>
      </c>
      <c r="F614" s="26">
        <v>329.18</v>
      </c>
      <c r="G614" s="31">
        <f t="shared" si="328"/>
        <v>95.59</v>
      </c>
      <c r="H614" s="31">
        <f t="shared" si="318"/>
        <v>1334.45</v>
      </c>
      <c r="I614" s="31">
        <f t="shared" si="329"/>
        <v>94.77</v>
      </c>
      <c r="J614" s="31">
        <f t="shared" si="320"/>
        <v>1429.22</v>
      </c>
      <c r="K614" s="31">
        <f t="shared" si="302"/>
        <v>42.88</v>
      </c>
      <c r="L614" s="31">
        <f t="shared" si="321"/>
        <v>1472.1000000000001</v>
      </c>
      <c r="M614" s="31">
        <f t="shared" si="303"/>
        <v>294.42</v>
      </c>
      <c r="N614" s="31">
        <f t="shared" si="322"/>
        <v>1766.5200000000002</v>
      </c>
      <c r="O614" s="36">
        <v>25</v>
      </c>
      <c r="P614" s="16">
        <f t="shared" si="323"/>
        <v>17.670000000000002</v>
      </c>
      <c r="Q614" s="32">
        <f>ROUND(441.63/O614,2)</f>
        <v>17.670000000000002</v>
      </c>
    </row>
    <row r="615" spans="1:17" s="13" customFormat="1" ht="15.95" customHeight="1" x14ac:dyDescent="0.25">
      <c r="A615" s="3">
        <v>465</v>
      </c>
      <c r="B615" s="33" t="s">
        <v>525</v>
      </c>
      <c r="C615" s="5" t="s">
        <v>63</v>
      </c>
      <c r="D615" s="3">
        <v>92.69</v>
      </c>
      <c r="E615" s="25">
        <v>816.99</v>
      </c>
      <c r="F615" s="25">
        <v>329.18</v>
      </c>
      <c r="G615" s="31">
        <f t="shared" si="328"/>
        <v>95.59</v>
      </c>
      <c r="H615" s="31">
        <f t="shared" si="318"/>
        <v>1334.45</v>
      </c>
      <c r="I615" s="31">
        <f t="shared" si="329"/>
        <v>94.77</v>
      </c>
      <c r="J615" s="31">
        <f t="shared" si="320"/>
        <v>1429.22</v>
      </c>
      <c r="K615" s="31">
        <f t="shared" si="302"/>
        <v>42.88</v>
      </c>
      <c r="L615" s="31">
        <f t="shared" si="321"/>
        <v>1472.1000000000001</v>
      </c>
      <c r="M615" s="31">
        <f t="shared" si="303"/>
        <v>294.42</v>
      </c>
      <c r="N615" s="31">
        <f t="shared" si="322"/>
        <v>1766.5200000000002</v>
      </c>
      <c r="O615" s="36">
        <v>14</v>
      </c>
      <c r="P615" s="16">
        <f t="shared" si="323"/>
        <v>31.55</v>
      </c>
      <c r="Q615" s="32">
        <f>ROUND(441.63/O615,2)</f>
        <v>31.55</v>
      </c>
    </row>
    <row r="616" spans="1:17" s="13" customFormat="1" ht="15.95" customHeight="1" x14ac:dyDescent="0.25">
      <c r="A616" s="3">
        <v>466</v>
      </c>
      <c r="B616" s="33" t="s">
        <v>526</v>
      </c>
      <c r="C616" s="17" t="s">
        <v>527</v>
      </c>
      <c r="D616" s="9">
        <v>91.69</v>
      </c>
      <c r="E616" s="9">
        <v>833.42</v>
      </c>
      <c r="F616" s="10">
        <v>400</v>
      </c>
      <c r="G616" s="31">
        <f t="shared" si="328"/>
        <v>97.51</v>
      </c>
      <c r="H616" s="31">
        <f t="shared" si="318"/>
        <v>1422.62</v>
      </c>
      <c r="I616" s="31">
        <f t="shared" si="329"/>
        <v>96.68</v>
      </c>
      <c r="J616" s="31">
        <f t="shared" si="320"/>
        <v>1519.3</v>
      </c>
      <c r="K616" s="31">
        <f t="shared" si="302"/>
        <v>45.58</v>
      </c>
      <c r="L616" s="31">
        <f t="shared" si="321"/>
        <v>1564.8799999999999</v>
      </c>
      <c r="M616" s="31">
        <f t="shared" si="303"/>
        <v>312.98</v>
      </c>
      <c r="N616" s="31">
        <f t="shared" si="322"/>
        <v>1877.86</v>
      </c>
      <c r="O616" s="36">
        <v>25</v>
      </c>
      <c r="P616" s="16">
        <f t="shared" si="323"/>
        <v>18.78</v>
      </c>
      <c r="Q616" s="37">
        <f>ROUND(469.47/O616,2)</f>
        <v>18.78</v>
      </c>
    </row>
    <row r="617" spans="1:17" s="13" customFormat="1" ht="15.95" customHeight="1" x14ac:dyDescent="0.25">
      <c r="A617" s="3">
        <v>467</v>
      </c>
      <c r="B617" s="33" t="s">
        <v>528</v>
      </c>
      <c r="C617" s="5" t="s">
        <v>27</v>
      </c>
      <c r="D617" s="3">
        <v>92.69</v>
      </c>
      <c r="E617" s="25">
        <v>816.99</v>
      </c>
      <c r="F617" s="25">
        <v>329.18</v>
      </c>
      <c r="G617" s="31">
        <f t="shared" si="328"/>
        <v>95.59</v>
      </c>
      <c r="H617" s="31">
        <f t="shared" si="318"/>
        <v>1334.45</v>
      </c>
      <c r="I617" s="31">
        <f t="shared" si="329"/>
        <v>94.77</v>
      </c>
      <c r="J617" s="31">
        <f t="shared" si="320"/>
        <v>1429.22</v>
      </c>
      <c r="K617" s="31">
        <f t="shared" si="302"/>
        <v>42.88</v>
      </c>
      <c r="L617" s="31">
        <f t="shared" si="321"/>
        <v>1472.1000000000001</v>
      </c>
      <c r="M617" s="31">
        <f t="shared" si="303"/>
        <v>294.42</v>
      </c>
      <c r="N617" s="31">
        <f t="shared" si="322"/>
        <v>1766.5200000000002</v>
      </c>
      <c r="O617" s="36">
        <v>17</v>
      </c>
      <c r="P617" s="16">
        <f t="shared" si="323"/>
        <v>25.98</v>
      </c>
      <c r="Q617" s="32">
        <f>ROUND(441.63/O617,2)</f>
        <v>25.98</v>
      </c>
    </row>
    <row r="618" spans="1:17" s="13" customFormat="1" ht="15.95" customHeight="1" x14ac:dyDescent="0.25">
      <c r="A618" s="3">
        <v>468</v>
      </c>
      <c r="B618" s="33" t="s">
        <v>529</v>
      </c>
      <c r="C618" s="17" t="s">
        <v>530</v>
      </c>
      <c r="D618" s="3">
        <v>92.69</v>
      </c>
      <c r="E618" s="23">
        <v>838.3</v>
      </c>
      <c r="F618" s="23">
        <v>333.87</v>
      </c>
      <c r="G618" s="31">
        <f t="shared" si="328"/>
        <v>98.08</v>
      </c>
      <c r="H618" s="31">
        <f t="shared" si="318"/>
        <v>1362.94</v>
      </c>
      <c r="I618" s="31">
        <f t="shared" si="329"/>
        <v>97.24</v>
      </c>
      <c r="J618" s="31">
        <f t="shared" si="320"/>
        <v>1460.18</v>
      </c>
      <c r="K618" s="31">
        <f t="shared" si="302"/>
        <v>43.81</v>
      </c>
      <c r="L618" s="31">
        <f t="shared" si="321"/>
        <v>1503.99</v>
      </c>
      <c r="M618" s="31">
        <f t="shared" si="303"/>
        <v>300.8</v>
      </c>
      <c r="N618" s="31">
        <f t="shared" si="322"/>
        <v>1804.79</v>
      </c>
      <c r="O618" s="36">
        <v>107</v>
      </c>
      <c r="P618" s="16">
        <f t="shared" si="323"/>
        <v>4.22</v>
      </c>
      <c r="Q618" s="32">
        <f>ROUND(451.2/O618,2)</f>
        <v>4.22</v>
      </c>
    </row>
    <row r="619" spans="1:17" s="13" customFormat="1" ht="15.95" customHeight="1" x14ac:dyDescent="0.25">
      <c r="A619" s="3">
        <v>469</v>
      </c>
      <c r="B619" s="33" t="s">
        <v>531</v>
      </c>
      <c r="C619" s="5" t="s">
        <v>63</v>
      </c>
      <c r="D619" s="3">
        <v>92.69</v>
      </c>
      <c r="E619" s="25">
        <v>816.99</v>
      </c>
      <c r="F619" s="25">
        <v>329.18</v>
      </c>
      <c r="G619" s="31">
        <f t="shared" ref="G619:G620" si="330">ROUND((E619)*11.7%,2)</f>
        <v>95.59</v>
      </c>
      <c r="H619" s="31">
        <f t="shared" si="318"/>
        <v>1334.45</v>
      </c>
      <c r="I619" s="31">
        <f t="shared" ref="I619:I620" si="331">ROUND(E619*11.6%,2)</f>
        <v>94.77</v>
      </c>
      <c r="J619" s="31">
        <f t="shared" si="320"/>
        <v>1429.22</v>
      </c>
      <c r="K619" s="31">
        <f t="shared" si="302"/>
        <v>42.88</v>
      </c>
      <c r="L619" s="31">
        <f t="shared" si="321"/>
        <v>1472.1000000000001</v>
      </c>
      <c r="M619" s="31">
        <f t="shared" si="303"/>
        <v>294.42</v>
      </c>
      <c r="N619" s="31">
        <f t="shared" si="322"/>
        <v>1766.5200000000002</v>
      </c>
      <c r="O619" s="36">
        <v>34</v>
      </c>
      <c r="P619" s="16">
        <f t="shared" si="323"/>
        <v>12.99</v>
      </c>
      <c r="Q619" s="32">
        <f>ROUND(441.63/O619,2)</f>
        <v>12.99</v>
      </c>
    </row>
    <row r="620" spans="1:17" s="13" customFormat="1" ht="15.95" customHeight="1" x14ac:dyDescent="0.25">
      <c r="A620" s="3">
        <v>470</v>
      </c>
      <c r="B620" s="33" t="s">
        <v>532</v>
      </c>
      <c r="C620" s="5" t="s">
        <v>63</v>
      </c>
      <c r="D620" s="3">
        <v>92.69</v>
      </c>
      <c r="E620" s="25">
        <v>816.99</v>
      </c>
      <c r="F620" s="25">
        <v>329.18</v>
      </c>
      <c r="G620" s="31">
        <f t="shared" si="330"/>
        <v>95.59</v>
      </c>
      <c r="H620" s="31">
        <f t="shared" si="318"/>
        <v>1334.45</v>
      </c>
      <c r="I620" s="31">
        <f t="shared" si="331"/>
        <v>94.77</v>
      </c>
      <c r="J620" s="31">
        <f t="shared" si="320"/>
        <v>1429.22</v>
      </c>
      <c r="K620" s="31">
        <f t="shared" si="302"/>
        <v>42.88</v>
      </c>
      <c r="L620" s="31">
        <f t="shared" si="321"/>
        <v>1472.1000000000001</v>
      </c>
      <c r="M620" s="31">
        <f t="shared" si="303"/>
        <v>294.42</v>
      </c>
      <c r="N620" s="31">
        <f t="shared" si="322"/>
        <v>1766.5200000000002</v>
      </c>
      <c r="O620" s="36">
        <v>32</v>
      </c>
      <c r="P620" s="16">
        <f t="shared" si="323"/>
        <v>13.8</v>
      </c>
      <c r="Q620" s="32">
        <f>ROUND(441.63/O620,2)</f>
        <v>13.8</v>
      </c>
    </row>
    <row r="621" spans="1:17" s="13" customFormat="1" ht="8.1" customHeight="1" x14ac:dyDescent="0.25">
      <c r="A621" s="81">
        <v>471</v>
      </c>
      <c r="B621" s="86" t="s">
        <v>533</v>
      </c>
      <c r="C621" s="6" t="s">
        <v>27</v>
      </c>
      <c r="D621" s="81">
        <f>92.69*2</f>
        <v>185.38</v>
      </c>
      <c r="E621" s="81">
        <f>816.99*2</f>
        <v>1633.98</v>
      </c>
      <c r="F621" s="67">
        <f>329.18*2</f>
        <v>658.36</v>
      </c>
      <c r="G621" s="69">
        <f>ROUND((E621)*11.7%,2)</f>
        <v>191.18</v>
      </c>
      <c r="H621" s="69">
        <f t="shared" si="318"/>
        <v>2668.9</v>
      </c>
      <c r="I621" s="69">
        <f>ROUND(E621*11.6%,2)</f>
        <v>189.54</v>
      </c>
      <c r="J621" s="69">
        <f t="shared" si="320"/>
        <v>2858.44</v>
      </c>
      <c r="K621" s="69">
        <f t="shared" ref="K621:K684" si="332">ROUND(J621*3%,2)</f>
        <v>85.75</v>
      </c>
      <c r="L621" s="69">
        <f t="shared" si="321"/>
        <v>2944.19</v>
      </c>
      <c r="M621" s="69">
        <f t="shared" ref="M621:M684" si="333">ROUND(L621*20%,2)</f>
        <v>588.84</v>
      </c>
      <c r="N621" s="69">
        <f t="shared" si="322"/>
        <v>3533.03</v>
      </c>
      <c r="O621" s="103">
        <f>31+14</f>
        <v>45</v>
      </c>
      <c r="P621" s="101">
        <f t="shared" si="323"/>
        <v>19.63</v>
      </c>
      <c r="Q621" s="96">
        <f>ROUND(441.63*2/O621,2)</f>
        <v>19.63</v>
      </c>
    </row>
    <row r="622" spans="1:17" s="13" customFormat="1" ht="8.1" customHeight="1" x14ac:dyDescent="0.25">
      <c r="A622" s="82"/>
      <c r="B622" s="88"/>
      <c r="C622" s="11" t="s">
        <v>523</v>
      </c>
      <c r="D622" s="82"/>
      <c r="E622" s="82"/>
      <c r="F622" s="68"/>
      <c r="G622" s="70">
        <f t="shared" ref="G622:G655" si="334">ROUND((D622+E622+F622)*11.7%,2)</f>
        <v>0</v>
      </c>
      <c r="H622" s="70"/>
      <c r="I622" s="70">
        <f t="shared" ref="I622:I679" si="335">ROUND(H622*11.6%,2)</f>
        <v>0</v>
      </c>
      <c r="J622" s="70"/>
      <c r="K622" s="70">
        <f t="shared" si="332"/>
        <v>0</v>
      </c>
      <c r="L622" s="70"/>
      <c r="M622" s="70">
        <f t="shared" si="333"/>
        <v>0</v>
      </c>
      <c r="N622" s="70"/>
      <c r="O622" s="105"/>
      <c r="P622" s="102" t="e">
        <f t="shared" si="323"/>
        <v>#DIV/0!</v>
      </c>
      <c r="Q622" s="96"/>
    </row>
    <row r="623" spans="1:17" s="13" customFormat="1" ht="15.95" customHeight="1" x14ac:dyDescent="0.25">
      <c r="A623" s="3">
        <v>472</v>
      </c>
      <c r="B623" s="27" t="s">
        <v>534</v>
      </c>
      <c r="C623" s="17" t="s">
        <v>535</v>
      </c>
      <c r="D623" s="3">
        <v>92.69</v>
      </c>
      <c r="E623" s="3">
        <v>816.99</v>
      </c>
      <c r="F623" s="26">
        <v>329.18</v>
      </c>
      <c r="G623" s="31">
        <f>ROUND((E623)*11.7%,2)</f>
        <v>95.59</v>
      </c>
      <c r="H623" s="31">
        <f t="shared" si="318"/>
        <v>1334.45</v>
      </c>
      <c r="I623" s="31">
        <f>ROUND(E623*11.6%,2)</f>
        <v>94.77</v>
      </c>
      <c r="J623" s="31">
        <f t="shared" si="320"/>
        <v>1429.22</v>
      </c>
      <c r="K623" s="31">
        <f t="shared" si="332"/>
        <v>42.88</v>
      </c>
      <c r="L623" s="31">
        <f t="shared" si="321"/>
        <v>1472.1000000000001</v>
      </c>
      <c r="M623" s="31">
        <f t="shared" si="333"/>
        <v>294.42</v>
      </c>
      <c r="N623" s="31">
        <f t="shared" si="322"/>
        <v>1766.5200000000002</v>
      </c>
      <c r="O623" s="36">
        <v>37</v>
      </c>
      <c r="P623" s="16">
        <f t="shared" si="323"/>
        <v>11.94</v>
      </c>
      <c r="Q623" s="32">
        <f>ROUND(441.63/O623,2)</f>
        <v>11.94</v>
      </c>
    </row>
    <row r="624" spans="1:17" s="13" customFormat="1" ht="15.95" customHeight="1" x14ac:dyDescent="0.25">
      <c r="A624" s="3">
        <v>473</v>
      </c>
      <c r="B624" s="33" t="s">
        <v>536</v>
      </c>
      <c r="C624" s="5" t="s">
        <v>27</v>
      </c>
      <c r="D624" s="3">
        <v>92.69</v>
      </c>
      <c r="E624" s="3">
        <v>816.99</v>
      </c>
      <c r="F624" s="26">
        <v>329.18</v>
      </c>
      <c r="G624" s="31">
        <f>ROUND((E624)*11.7%,2)</f>
        <v>95.59</v>
      </c>
      <c r="H624" s="31">
        <f t="shared" si="318"/>
        <v>1334.45</v>
      </c>
      <c r="I624" s="31">
        <f>ROUND(E624*11.6%,2)</f>
        <v>94.77</v>
      </c>
      <c r="J624" s="31">
        <f t="shared" si="320"/>
        <v>1429.22</v>
      </c>
      <c r="K624" s="31">
        <f t="shared" si="332"/>
        <v>42.88</v>
      </c>
      <c r="L624" s="31">
        <f t="shared" si="321"/>
        <v>1472.1000000000001</v>
      </c>
      <c r="M624" s="31">
        <f t="shared" si="333"/>
        <v>294.42</v>
      </c>
      <c r="N624" s="31">
        <f t="shared" si="322"/>
        <v>1766.5200000000002</v>
      </c>
      <c r="O624" s="36">
        <v>107</v>
      </c>
      <c r="P624" s="16">
        <f t="shared" si="323"/>
        <v>4.13</v>
      </c>
      <c r="Q624" s="32">
        <f>ROUND(441.63/O624,2)</f>
        <v>4.13</v>
      </c>
    </row>
    <row r="625" spans="1:17" s="13" customFormat="1" ht="15.95" customHeight="1" x14ac:dyDescent="0.25">
      <c r="A625" s="3">
        <v>474</v>
      </c>
      <c r="B625" s="33" t="s">
        <v>537</v>
      </c>
      <c r="C625" s="17" t="s">
        <v>535</v>
      </c>
      <c r="D625" s="3">
        <v>92.69</v>
      </c>
      <c r="E625" s="3">
        <v>816.99</v>
      </c>
      <c r="F625" s="26">
        <v>329.18</v>
      </c>
      <c r="G625" s="31">
        <f t="shared" ref="G625:G626" si="336">ROUND((E625)*11.7%,2)</f>
        <v>95.59</v>
      </c>
      <c r="H625" s="31">
        <f t="shared" si="318"/>
        <v>1334.45</v>
      </c>
      <c r="I625" s="31">
        <f t="shared" ref="I625:I626" si="337">ROUND(E625*11.6%,2)</f>
        <v>94.77</v>
      </c>
      <c r="J625" s="31">
        <f t="shared" si="320"/>
        <v>1429.22</v>
      </c>
      <c r="K625" s="31">
        <f t="shared" si="332"/>
        <v>42.88</v>
      </c>
      <c r="L625" s="31">
        <f t="shared" si="321"/>
        <v>1472.1000000000001</v>
      </c>
      <c r="M625" s="31">
        <f t="shared" si="333"/>
        <v>294.42</v>
      </c>
      <c r="N625" s="31">
        <f t="shared" si="322"/>
        <v>1766.5200000000002</v>
      </c>
      <c r="O625" s="36">
        <v>77</v>
      </c>
      <c r="P625" s="16">
        <f t="shared" si="323"/>
        <v>5.74</v>
      </c>
      <c r="Q625" s="32">
        <f t="shared" ref="Q625:Q626" si="338">ROUND(441.63/O625,2)</f>
        <v>5.74</v>
      </c>
    </row>
    <row r="626" spans="1:17" s="13" customFormat="1" ht="15.95" customHeight="1" x14ac:dyDescent="0.25">
      <c r="A626" s="3">
        <v>475</v>
      </c>
      <c r="B626" s="33" t="s">
        <v>538</v>
      </c>
      <c r="C626" s="17" t="s">
        <v>535</v>
      </c>
      <c r="D626" s="3">
        <v>92.69</v>
      </c>
      <c r="E626" s="3">
        <v>816.99</v>
      </c>
      <c r="F626" s="26">
        <v>329.18</v>
      </c>
      <c r="G626" s="31">
        <f t="shared" si="336"/>
        <v>95.59</v>
      </c>
      <c r="H626" s="31">
        <f t="shared" si="318"/>
        <v>1334.45</v>
      </c>
      <c r="I626" s="31">
        <f t="shared" si="337"/>
        <v>94.77</v>
      </c>
      <c r="J626" s="31">
        <f t="shared" si="320"/>
        <v>1429.22</v>
      </c>
      <c r="K626" s="31">
        <f t="shared" si="332"/>
        <v>42.88</v>
      </c>
      <c r="L626" s="31">
        <f t="shared" si="321"/>
        <v>1472.1000000000001</v>
      </c>
      <c r="M626" s="31">
        <f t="shared" si="333"/>
        <v>294.42</v>
      </c>
      <c r="N626" s="31">
        <f t="shared" si="322"/>
        <v>1766.5200000000002</v>
      </c>
      <c r="O626" s="36">
        <v>71</v>
      </c>
      <c r="P626" s="16">
        <f t="shared" si="323"/>
        <v>6.22</v>
      </c>
      <c r="Q626" s="32">
        <f t="shared" si="338"/>
        <v>6.22</v>
      </c>
    </row>
    <row r="627" spans="1:17" s="13" customFormat="1" ht="15.95" customHeight="1" x14ac:dyDescent="0.25">
      <c r="A627" s="3">
        <v>476</v>
      </c>
      <c r="B627" s="33" t="s">
        <v>539</v>
      </c>
      <c r="C627" s="17" t="s">
        <v>530</v>
      </c>
      <c r="D627" s="3">
        <v>92.69</v>
      </c>
      <c r="E627" s="23">
        <v>838.3</v>
      </c>
      <c r="F627" s="23">
        <v>333.87</v>
      </c>
      <c r="G627" s="31">
        <f>ROUND((E627)*11.7%,2)</f>
        <v>98.08</v>
      </c>
      <c r="H627" s="31">
        <f t="shared" si="318"/>
        <v>1362.94</v>
      </c>
      <c r="I627" s="31">
        <f t="shared" ref="I627:I628" si="339">ROUND(E627*11.6%,2)</f>
        <v>97.24</v>
      </c>
      <c r="J627" s="31">
        <f t="shared" si="320"/>
        <v>1460.18</v>
      </c>
      <c r="K627" s="31">
        <f t="shared" si="332"/>
        <v>43.81</v>
      </c>
      <c r="L627" s="31">
        <f t="shared" si="321"/>
        <v>1503.99</v>
      </c>
      <c r="M627" s="31">
        <f t="shared" si="333"/>
        <v>300.8</v>
      </c>
      <c r="N627" s="31">
        <f t="shared" si="322"/>
        <v>1804.79</v>
      </c>
      <c r="O627" s="36">
        <v>102</v>
      </c>
      <c r="P627" s="16">
        <f t="shared" si="323"/>
        <v>4.42</v>
      </c>
      <c r="Q627" s="32">
        <f t="shared" ref="Q627:Q628" si="340">ROUND(451.2/O627,2)</f>
        <v>4.42</v>
      </c>
    </row>
    <row r="628" spans="1:17" s="13" customFormat="1" ht="15.95" customHeight="1" x14ac:dyDescent="0.25">
      <c r="A628" s="3">
        <v>477</v>
      </c>
      <c r="B628" s="33" t="s">
        <v>540</v>
      </c>
      <c r="C628" s="17" t="s">
        <v>530</v>
      </c>
      <c r="D628" s="3">
        <v>92.69</v>
      </c>
      <c r="E628" s="23">
        <v>838.3</v>
      </c>
      <c r="F628" s="23">
        <v>333.87</v>
      </c>
      <c r="G628" s="31">
        <f>ROUND((E628)*11.7%,2)</f>
        <v>98.08</v>
      </c>
      <c r="H628" s="31">
        <f t="shared" si="318"/>
        <v>1362.94</v>
      </c>
      <c r="I628" s="31">
        <f t="shared" si="339"/>
        <v>97.24</v>
      </c>
      <c r="J628" s="31">
        <f t="shared" si="320"/>
        <v>1460.18</v>
      </c>
      <c r="K628" s="31">
        <f t="shared" si="332"/>
        <v>43.81</v>
      </c>
      <c r="L628" s="31">
        <f t="shared" si="321"/>
        <v>1503.99</v>
      </c>
      <c r="M628" s="31">
        <f t="shared" si="333"/>
        <v>300.8</v>
      </c>
      <c r="N628" s="31">
        <f t="shared" si="322"/>
        <v>1804.79</v>
      </c>
      <c r="O628" s="36">
        <v>41</v>
      </c>
      <c r="P628" s="16">
        <f t="shared" si="323"/>
        <v>11</v>
      </c>
      <c r="Q628" s="32">
        <f t="shared" si="340"/>
        <v>11</v>
      </c>
    </row>
    <row r="629" spans="1:17" s="13" customFormat="1" ht="3.95" customHeight="1" x14ac:dyDescent="0.25">
      <c r="A629" s="81">
        <v>478</v>
      </c>
      <c r="B629" s="86" t="s">
        <v>541</v>
      </c>
      <c r="C629" s="6" t="s">
        <v>535</v>
      </c>
      <c r="D629" s="81">
        <f>92.69*3+91.69</f>
        <v>369.76</v>
      </c>
      <c r="E629" s="81">
        <f>816.99*3+833.42</f>
        <v>3284.3900000000003</v>
      </c>
      <c r="F629" s="81">
        <f>329.18*3+400</f>
        <v>1387.54</v>
      </c>
      <c r="G629" s="69">
        <f>ROUND((E629)*11.7%,2)</f>
        <v>384.27</v>
      </c>
      <c r="H629" s="69">
        <f t="shared" si="318"/>
        <v>5425.9600000000009</v>
      </c>
      <c r="I629" s="69">
        <f>ROUND(E629*11.6%,2)</f>
        <v>380.99</v>
      </c>
      <c r="J629" s="69">
        <f t="shared" si="320"/>
        <v>5806.9500000000007</v>
      </c>
      <c r="K629" s="69">
        <f t="shared" si="332"/>
        <v>174.21</v>
      </c>
      <c r="L629" s="69">
        <f t="shared" si="321"/>
        <v>5981.1600000000008</v>
      </c>
      <c r="M629" s="69">
        <f t="shared" si="333"/>
        <v>1196.23</v>
      </c>
      <c r="N629" s="69">
        <f t="shared" si="322"/>
        <v>7177.3900000000012</v>
      </c>
      <c r="O629" s="103">
        <f>71+35+36+35</f>
        <v>177</v>
      </c>
      <c r="P629" s="101">
        <f t="shared" si="323"/>
        <v>10.14</v>
      </c>
      <c r="Q629" s="96">
        <f>ROUND((441.63*3+469.47)/O629,2)</f>
        <v>10.14</v>
      </c>
    </row>
    <row r="630" spans="1:17" s="13" customFormat="1" ht="3.95" customHeight="1" x14ac:dyDescent="0.25">
      <c r="A630" s="83"/>
      <c r="B630" s="87"/>
      <c r="C630" s="7" t="s">
        <v>523</v>
      </c>
      <c r="D630" s="83"/>
      <c r="E630" s="83"/>
      <c r="F630" s="83"/>
      <c r="G630" s="84">
        <f t="shared" si="334"/>
        <v>0</v>
      </c>
      <c r="H630" s="84"/>
      <c r="I630" s="84">
        <f t="shared" si="335"/>
        <v>0</v>
      </c>
      <c r="J630" s="84"/>
      <c r="K630" s="84">
        <f t="shared" si="332"/>
        <v>0</v>
      </c>
      <c r="L630" s="84"/>
      <c r="M630" s="84">
        <f t="shared" si="333"/>
        <v>0</v>
      </c>
      <c r="N630" s="84"/>
      <c r="O630" s="104"/>
      <c r="P630" s="106" t="e">
        <f t="shared" si="323"/>
        <v>#DIV/0!</v>
      </c>
      <c r="Q630" s="96"/>
    </row>
    <row r="631" spans="1:17" s="13" customFormat="1" ht="3.95" customHeight="1" x14ac:dyDescent="0.25">
      <c r="A631" s="83"/>
      <c r="B631" s="87"/>
      <c r="C631" s="7" t="s">
        <v>523</v>
      </c>
      <c r="D631" s="83"/>
      <c r="E631" s="83"/>
      <c r="F631" s="83"/>
      <c r="G631" s="84">
        <f t="shared" si="334"/>
        <v>0</v>
      </c>
      <c r="H631" s="84"/>
      <c r="I631" s="84">
        <f t="shared" si="335"/>
        <v>0</v>
      </c>
      <c r="J631" s="84"/>
      <c r="K631" s="84">
        <f t="shared" si="332"/>
        <v>0</v>
      </c>
      <c r="L631" s="84"/>
      <c r="M631" s="84">
        <f t="shared" si="333"/>
        <v>0</v>
      </c>
      <c r="N631" s="84"/>
      <c r="O631" s="104"/>
      <c r="P631" s="106" t="e">
        <f t="shared" si="323"/>
        <v>#DIV/0!</v>
      </c>
      <c r="Q631" s="96"/>
    </row>
    <row r="632" spans="1:17" s="13" customFormat="1" ht="3.95" customHeight="1" x14ac:dyDescent="0.25">
      <c r="A632" s="82"/>
      <c r="B632" s="88"/>
      <c r="C632" s="11" t="s">
        <v>542</v>
      </c>
      <c r="D632" s="82"/>
      <c r="E632" s="82"/>
      <c r="F632" s="82"/>
      <c r="G632" s="70">
        <f t="shared" si="334"/>
        <v>0</v>
      </c>
      <c r="H632" s="70"/>
      <c r="I632" s="70">
        <f t="shared" si="335"/>
        <v>0</v>
      </c>
      <c r="J632" s="70"/>
      <c r="K632" s="70">
        <f t="shared" si="332"/>
        <v>0</v>
      </c>
      <c r="L632" s="70"/>
      <c r="M632" s="70">
        <f t="shared" si="333"/>
        <v>0</v>
      </c>
      <c r="N632" s="70"/>
      <c r="O632" s="105"/>
      <c r="P632" s="102" t="e">
        <f t="shared" si="323"/>
        <v>#DIV/0!</v>
      </c>
      <c r="Q632" s="96"/>
    </row>
    <row r="633" spans="1:17" s="13" customFormat="1" ht="15.95" customHeight="1" x14ac:dyDescent="0.25">
      <c r="A633" s="3">
        <v>479</v>
      </c>
      <c r="B633" s="33" t="s">
        <v>543</v>
      </c>
      <c r="C633" s="5" t="s">
        <v>63</v>
      </c>
      <c r="D633" s="3">
        <v>92.69</v>
      </c>
      <c r="E633" s="3">
        <v>816.99</v>
      </c>
      <c r="F633" s="26">
        <v>329.18</v>
      </c>
      <c r="G633" s="31">
        <f>ROUND((E633)*11.7%,2)</f>
        <v>95.59</v>
      </c>
      <c r="H633" s="31">
        <f t="shared" si="318"/>
        <v>1334.45</v>
      </c>
      <c r="I633" s="31">
        <f t="shared" ref="I633:I647" si="341">ROUND(E633*11.6%,2)</f>
        <v>94.77</v>
      </c>
      <c r="J633" s="31">
        <f t="shared" si="320"/>
        <v>1429.22</v>
      </c>
      <c r="K633" s="31">
        <f t="shared" si="332"/>
        <v>42.88</v>
      </c>
      <c r="L633" s="31">
        <f t="shared" si="321"/>
        <v>1472.1000000000001</v>
      </c>
      <c r="M633" s="31">
        <f t="shared" si="333"/>
        <v>294.42</v>
      </c>
      <c r="N633" s="31">
        <f t="shared" si="322"/>
        <v>1766.5200000000002</v>
      </c>
      <c r="O633" s="36">
        <v>32</v>
      </c>
      <c r="P633" s="16">
        <f t="shared" si="323"/>
        <v>13.8</v>
      </c>
      <c r="Q633" s="32">
        <f>ROUND(441.63/O633,2)</f>
        <v>13.8</v>
      </c>
    </row>
    <row r="634" spans="1:17" s="13" customFormat="1" ht="15.95" customHeight="1" x14ac:dyDescent="0.25">
      <c r="A634" s="3">
        <v>480</v>
      </c>
      <c r="B634" s="33" t="s">
        <v>544</v>
      </c>
      <c r="C634" s="17" t="s">
        <v>523</v>
      </c>
      <c r="D634" s="3">
        <v>92.69</v>
      </c>
      <c r="E634" s="3">
        <v>816.99</v>
      </c>
      <c r="F634" s="26">
        <v>329.18</v>
      </c>
      <c r="G634" s="31">
        <f t="shared" ref="G634:G637" si="342">ROUND((E634)*11.7%,2)</f>
        <v>95.59</v>
      </c>
      <c r="H634" s="31">
        <f t="shared" si="318"/>
        <v>1334.45</v>
      </c>
      <c r="I634" s="31">
        <f t="shared" si="341"/>
        <v>94.77</v>
      </c>
      <c r="J634" s="31">
        <f t="shared" si="320"/>
        <v>1429.22</v>
      </c>
      <c r="K634" s="31">
        <f t="shared" si="332"/>
        <v>42.88</v>
      </c>
      <c r="L634" s="31">
        <f t="shared" si="321"/>
        <v>1472.1000000000001</v>
      </c>
      <c r="M634" s="31">
        <f t="shared" si="333"/>
        <v>294.42</v>
      </c>
      <c r="N634" s="31">
        <f t="shared" si="322"/>
        <v>1766.5200000000002</v>
      </c>
      <c r="O634" s="36">
        <v>20</v>
      </c>
      <c r="P634" s="16">
        <f t="shared" si="323"/>
        <v>22.08</v>
      </c>
      <c r="Q634" s="32">
        <f t="shared" ref="Q634:Q637" si="343">ROUND(441.63/O634,2)</f>
        <v>22.08</v>
      </c>
    </row>
    <row r="635" spans="1:17" s="13" customFormat="1" ht="15.95" customHeight="1" x14ac:dyDescent="0.25">
      <c r="A635" s="3">
        <v>481</v>
      </c>
      <c r="B635" s="33" t="s">
        <v>545</v>
      </c>
      <c r="C635" s="17" t="s">
        <v>546</v>
      </c>
      <c r="D635" s="3">
        <v>92.69</v>
      </c>
      <c r="E635" s="3">
        <v>816.99</v>
      </c>
      <c r="F635" s="26">
        <v>329.18</v>
      </c>
      <c r="G635" s="31">
        <f t="shared" si="342"/>
        <v>95.59</v>
      </c>
      <c r="H635" s="31">
        <f t="shared" si="318"/>
        <v>1334.45</v>
      </c>
      <c r="I635" s="31">
        <f t="shared" si="341"/>
        <v>94.77</v>
      </c>
      <c r="J635" s="31">
        <f t="shared" si="320"/>
        <v>1429.22</v>
      </c>
      <c r="K635" s="31">
        <f t="shared" si="332"/>
        <v>42.88</v>
      </c>
      <c r="L635" s="31">
        <f t="shared" si="321"/>
        <v>1472.1000000000001</v>
      </c>
      <c r="M635" s="31">
        <f t="shared" si="333"/>
        <v>294.42</v>
      </c>
      <c r="N635" s="31">
        <f t="shared" si="322"/>
        <v>1766.5200000000002</v>
      </c>
      <c r="O635" s="36">
        <v>8</v>
      </c>
      <c r="P635" s="16">
        <f t="shared" si="323"/>
        <v>55.2</v>
      </c>
      <c r="Q635" s="32">
        <f t="shared" si="343"/>
        <v>55.2</v>
      </c>
    </row>
    <row r="636" spans="1:17" s="13" customFormat="1" ht="15.95" customHeight="1" x14ac:dyDescent="0.25">
      <c r="A636" s="3">
        <v>482</v>
      </c>
      <c r="B636" s="33" t="s">
        <v>547</v>
      </c>
      <c r="C636" s="5" t="s">
        <v>63</v>
      </c>
      <c r="D636" s="3">
        <v>92.69</v>
      </c>
      <c r="E636" s="3">
        <v>816.99</v>
      </c>
      <c r="F636" s="26">
        <v>329.18</v>
      </c>
      <c r="G636" s="31">
        <f>ROUND((E636)*11.7%,2)</f>
        <v>95.59</v>
      </c>
      <c r="H636" s="31">
        <f t="shared" si="318"/>
        <v>1334.45</v>
      </c>
      <c r="I636" s="31">
        <f t="shared" si="341"/>
        <v>94.77</v>
      </c>
      <c r="J636" s="31">
        <f>H636+I636+0.01</f>
        <v>1429.23</v>
      </c>
      <c r="K636" s="31">
        <f t="shared" si="332"/>
        <v>42.88</v>
      </c>
      <c r="L636" s="31">
        <f>J636+K636-0.01</f>
        <v>1472.1000000000001</v>
      </c>
      <c r="M636" s="31">
        <f t="shared" si="333"/>
        <v>294.42</v>
      </c>
      <c r="N636" s="31">
        <f>L636+M636+0.01</f>
        <v>1766.5300000000002</v>
      </c>
      <c r="O636" s="3">
        <v>35</v>
      </c>
      <c r="P636" s="16">
        <f t="shared" si="323"/>
        <v>12.62</v>
      </c>
      <c r="Q636" s="32">
        <f>ROUND(441.63/O636,2)</f>
        <v>12.62</v>
      </c>
    </row>
    <row r="637" spans="1:17" s="13" customFormat="1" ht="15.95" customHeight="1" x14ac:dyDescent="0.25">
      <c r="A637" s="3">
        <v>483</v>
      </c>
      <c r="B637" s="33" t="s">
        <v>548</v>
      </c>
      <c r="C637" s="5" t="s">
        <v>549</v>
      </c>
      <c r="D637" s="3">
        <v>92.69</v>
      </c>
      <c r="E637" s="3">
        <v>816.99</v>
      </c>
      <c r="F637" s="26">
        <v>329.18</v>
      </c>
      <c r="G637" s="31">
        <f t="shared" si="342"/>
        <v>95.59</v>
      </c>
      <c r="H637" s="31">
        <f t="shared" si="318"/>
        <v>1334.45</v>
      </c>
      <c r="I637" s="31">
        <f t="shared" si="341"/>
        <v>94.77</v>
      </c>
      <c r="J637" s="31">
        <f>H637+I637+0.01</f>
        <v>1429.23</v>
      </c>
      <c r="K637" s="31">
        <f t="shared" si="332"/>
        <v>42.88</v>
      </c>
      <c r="L637" s="31">
        <f>J637+K637-0.01</f>
        <v>1472.1000000000001</v>
      </c>
      <c r="M637" s="31">
        <f t="shared" si="333"/>
        <v>294.42</v>
      </c>
      <c r="N637" s="31">
        <f>L637+M637+0.01</f>
        <v>1766.5300000000002</v>
      </c>
      <c r="O637" s="3">
        <v>29</v>
      </c>
      <c r="P637" s="16">
        <f t="shared" si="323"/>
        <v>15.23</v>
      </c>
      <c r="Q637" s="32">
        <f t="shared" si="343"/>
        <v>15.23</v>
      </c>
    </row>
    <row r="638" spans="1:17" s="13" customFormat="1" ht="15.95" customHeight="1" x14ac:dyDescent="0.25">
      <c r="A638" s="3">
        <v>484</v>
      </c>
      <c r="B638" s="33" t="s">
        <v>550</v>
      </c>
      <c r="C638" s="5" t="s">
        <v>551</v>
      </c>
      <c r="D638" s="23">
        <v>92.69</v>
      </c>
      <c r="E638" s="23">
        <v>838.3</v>
      </c>
      <c r="F638" s="23">
        <v>333.87</v>
      </c>
      <c r="G638" s="31">
        <f t="shared" ref="G638:G645" si="344">ROUND((E638)*11.7%,2)</f>
        <v>98.08</v>
      </c>
      <c r="H638" s="31">
        <f t="shared" si="318"/>
        <v>1362.94</v>
      </c>
      <c r="I638" s="31">
        <f t="shared" si="341"/>
        <v>97.24</v>
      </c>
      <c r="J638" s="31">
        <f t="shared" ref="J638:J701" si="345">H638+I638</f>
        <v>1460.18</v>
      </c>
      <c r="K638" s="31">
        <f t="shared" si="332"/>
        <v>43.81</v>
      </c>
      <c r="L638" s="31">
        <f t="shared" ref="L638:L701" si="346">J638+K638</f>
        <v>1503.99</v>
      </c>
      <c r="M638" s="31">
        <f t="shared" si="333"/>
        <v>300.8</v>
      </c>
      <c r="N638" s="31">
        <f t="shared" ref="N638:N699" si="347">L638+M638</f>
        <v>1804.79</v>
      </c>
      <c r="O638" s="3">
        <v>179</v>
      </c>
      <c r="P638" s="16">
        <f t="shared" si="323"/>
        <v>2.52</v>
      </c>
      <c r="Q638" s="34">
        <f>ROUND(451.2/O638,2)</f>
        <v>2.52</v>
      </c>
    </row>
    <row r="639" spans="1:17" s="13" customFormat="1" ht="15.95" customHeight="1" x14ac:dyDescent="0.25">
      <c r="A639" s="3">
        <v>485</v>
      </c>
      <c r="B639" s="33" t="s">
        <v>552</v>
      </c>
      <c r="C639" s="5" t="s">
        <v>553</v>
      </c>
      <c r="D639" s="3">
        <v>91.69</v>
      </c>
      <c r="E639" s="3">
        <v>854.74</v>
      </c>
      <c r="F639" s="3">
        <v>415.85</v>
      </c>
      <c r="G639" s="31">
        <f t="shared" si="344"/>
        <v>100</v>
      </c>
      <c r="H639" s="31">
        <f t="shared" si="318"/>
        <v>1462.2800000000002</v>
      </c>
      <c r="I639" s="31">
        <f t="shared" si="341"/>
        <v>99.15</v>
      </c>
      <c r="J639" s="31">
        <f>H639+I639+0.01</f>
        <v>1561.4400000000003</v>
      </c>
      <c r="K639" s="31">
        <f t="shared" si="332"/>
        <v>46.84</v>
      </c>
      <c r="L639" s="31">
        <f t="shared" si="346"/>
        <v>1608.2800000000002</v>
      </c>
      <c r="M639" s="31">
        <f t="shared" si="333"/>
        <v>321.66000000000003</v>
      </c>
      <c r="N639" s="31">
        <f t="shared" si="347"/>
        <v>1929.9400000000003</v>
      </c>
      <c r="O639" s="3">
        <v>142</v>
      </c>
      <c r="P639" s="16">
        <f t="shared" si="323"/>
        <v>3.4</v>
      </c>
      <c r="Q639" s="32">
        <f>ROUND(482.49/O639,2)</f>
        <v>3.4</v>
      </c>
    </row>
    <row r="640" spans="1:17" s="13" customFormat="1" ht="15.95" customHeight="1" x14ac:dyDescent="0.25">
      <c r="A640" s="3">
        <v>486</v>
      </c>
      <c r="B640" s="33" t="s">
        <v>554</v>
      </c>
      <c r="C640" s="5" t="s">
        <v>551</v>
      </c>
      <c r="D640" s="23">
        <v>92.69</v>
      </c>
      <c r="E640" s="23">
        <v>838.3</v>
      </c>
      <c r="F640" s="23">
        <v>333.87</v>
      </c>
      <c r="G640" s="31">
        <f t="shared" si="344"/>
        <v>98.08</v>
      </c>
      <c r="H640" s="31">
        <f t="shared" si="318"/>
        <v>1362.94</v>
      </c>
      <c r="I640" s="31">
        <f t="shared" si="341"/>
        <v>97.24</v>
      </c>
      <c r="J640" s="31">
        <f t="shared" si="345"/>
        <v>1460.18</v>
      </c>
      <c r="K640" s="31">
        <f t="shared" si="332"/>
        <v>43.81</v>
      </c>
      <c r="L640" s="31">
        <f t="shared" si="346"/>
        <v>1503.99</v>
      </c>
      <c r="M640" s="31">
        <f t="shared" si="333"/>
        <v>300.8</v>
      </c>
      <c r="N640" s="31">
        <f t="shared" si="347"/>
        <v>1804.79</v>
      </c>
      <c r="O640" s="3">
        <v>142</v>
      </c>
      <c r="P640" s="16">
        <f t="shared" si="323"/>
        <v>3.18</v>
      </c>
      <c r="Q640" s="34">
        <f>ROUND(451.2/O640,2)</f>
        <v>3.18</v>
      </c>
    </row>
    <row r="641" spans="1:17" s="13" customFormat="1" ht="15.95" customHeight="1" x14ac:dyDescent="0.25">
      <c r="A641" s="3">
        <v>487</v>
      </c>
      <c r="B641" s="33" t="s">
        <v>555</v>
      </c>
      <c r="C641" s="5" t="s">
        <v>63</v>
      </c>
      <c r="D641" s="3">
        <v>92.69</v>
      </c>
      <c r="E641" s="3">
        <v>816.99</v>
      </c>
      <c r="F641" s="26">
        <v>329.18</v>
      </c>
      <c r="G641" s="31">
        <f t="shared" si="344"/>
        <v>95.59</v>
      </c>
      <c r="H641" s="31">
        <f t="shared" si="318"/>
        <v>1334.45</v>
      </c>
      <c r="I641" s="31">
        <f t="shared" si="341"/>
        <v>94.77</v>
      </c>
      <c r="J641" s="31">
        <f>H641+I641+0.01</f>
        <v>1429.23</v>
      </c>
      <c r="K641" s="31">
        <f t="shared" si="332"/>
        <v>42.88</v>
      </c>
      <c r="L641" s="31">
        <f>J641+K641-0.01</f>
        <v>1472.1000000000001</v>
      </c>
      <c r="M641" s="31">
        <f t="shared" si="333"/>
        <v>294.42</v>
      </c>
      <c r="N641" s="31">
        <f>L641+M641+0.01</f>
        <v>1766.5300000000002</v>
      </c>
      <c r="O641" s="3">
        <v>55</v>
      </c>
      <c r="P641" s="16">
        <f t="shared" si="323"/>
        <v>8.0299999999999994</v>
      </c>
      <c r="Q641" s="32">
        <f>ROUND(441.63/O641,2)</f>
        <v>8.0299999999999994</v>
      </c>
    </row>
    <row r="642" spans="1:17" s="13" customFormat="1" ht="15.95" customHeight="1" x14ac:dyDescent="0.25">
      <c r="A642" s="62">
        <v>488</v>
      </c>
      <c r="B642" s="33" t="s">
        <v>556</v>
      </c>
      <c r="C642" s="5" t="s">
        <v>866</v>
      </c>
      <c r="D642" s="26">
        <f>92.69*6+27.1</f>
        <v>583.24</v>
      </c>
      <c r="E642" s="26">
        <f>816.99*6+698.53</f>
        <v>5600.47</v>
      </c>
      <c r="F642" s="26">
        <f>329.18*6+1395.09</f>
        <v>3370.17</v>
      </c>
      <c r="G642" s="31">
        <f t="shared" si="344"/>
        <v>655.25</v>
      </c>
      <c r="H642" s="31">
        <f t="shared" si="318"/>
        <v>10209.130000000001</v>
      </c>
      <c r="I642" s="31">
        <f t="shared" si="341"/>
        <v>649.65</v>
      </c>
      <c r="J642" s="31">
        <f t="shared" si="345"/>
        <v>10858.78</v>
      </c>
      <c r="K642" s="31">
        <f t="shared" si="332"/>
        <v>325.76</v>
      </c>
      <c r="L642" s="28">
        <f t="shared" si="346"/>
        <v>11184.54</v>
      </c>
      <c r="M642" s="31">
        <f t="shared" si="333"/>
        <v>2236.91</v>
      </c>
      <c r="N642" s="31">
        <f t="shared" si="347"/>
        <v>13421.45</v>
      </c>
      <c r="O642" s="29">
        <f>36+36+36+36+36+36</f>
        <v>216</v>
      </c>
      <c r="P642" s="16">
        <f t="shared" si="323"/>
        <v>15.53</v>
      </c>
      <c r="Q642" s="32">
        <f>ROUND((441.63*6+705.6)/O642,2)</f>
        <v>15.53</v>
      </c>
    </row>
    <row r="643" spans="1:17" s="13" customFormat="1" ht="15.95" customHeight="1" x14ac:dyDescent="0.25">
      <c r="A643" s="62">
        <v>489</v>
      </c>
      <c r="B643" s="33" t="s">
        <v>557</v>
      </c>
      <c r="C643" s="17" t="s">
        <v>867</v>
      </c>
      <c r="D643" s="25">
        <f>92.69*3</f>
        <v>278.07</v>
      </c>
      <c r="E643" s="25">
        <f>816.99*3</f>
        <v>2450.9700000000003</v>
      </c>
      <c r="F643" s="25">
        <f>329.18*3</f>
        <v>987.54</v>
      </c>
      <c r="G643" s="31">
        <f t="shared" si="344"/>
        <v>286.76</v>
      </c>
      <c r="H643" s="31">
        <f t="shared" si="318"/>
        <v>4003.34</v>
      </c>
      <c r="I643" s="31">
        <f t="shared" si="341"/>
        <v>284.31</v>
      </c>
      <c r="J643" s="31">
        <f t="shared" si="345"/>
        <v>4287.6500000000005</v>
      </c>
      <c r="K643" s="31">
        <f t="shared" si="332"/>
        <v>128.63</v>
      </c>
      <c r="L643" s="28">
        <f t="shared" si="346"/>
        <v>4416.2800000000007</v>
      </c>
      <c r="M643" s="31">
        <f t="shared" si="333"/>
        <v>883.26</v>
      </c>
      <c r="N643" s="31">
        <f t="shared" si="347"/>
        <v>5299.5400000000009</v>
      </c>
      <c r="O643" s="25">
        <f>35+38+35</f>
        <v>108</v>
      </c>
      <c r="P643" s="16">
        <f t="shared" si="323"/>
        <v>12.27</v>
      </c>
      <c r="Q643" s="32">
        <f>ROUND(441.63*3/O643,2)</f>
        <v>12.27</v>
      </c>
    </row>
    <row r="644" spans="1:17" s="13" customFormat="1" ht="15.95" customHeight="1" x14ac:dyDescent="0.25">
      <c r="A644" s="62">
        <v>490</v>
      </c>
      <c r="B644" s="33" t="s">
        <v>558</v>
      </c>
      <c r="C644" s="17" t="s">
        <v>559</v>
      </c>
      <c r="D644" s="25">
        <f>92.69*2</f>
        <v>185.38</v>
      </c>
      <c r="E644" s="25">
        <f>816.99*2</f>
        <v>1633.98</v>
      </c>
      <c r="F644" s="25">
        <f>329.18*2</f>
        <v>658.36</v>
      </c>
      <c r="G644" s="31">
        <f t="shared" si="344"/>
        <v>191.18</v>
      </c>
      <c r="H644" s="31">
        <f t="shared" si="318"/>
        <v>2668.9</v>
      </c>
      <c r="I644" s="31">
        <f t="shared" si="341"/>
        <v>189.54</v>
      </c>
      <c r="J644" s="31">
        <f t="shared" si="345"/>
        <v>2858.44</v>
      </c>
      <c r="K644" s="31">
        <f t="shared" si="332"/>
        <v>85.75</v>
      </c>
      <c r="L644" s="28">
        <f t="shared" si="346"/>
        <v>2944.19</v>
      </c>
      <c r="M644" s="31">
        <f t="shared" si="333"/>
        <v>588.84</v>
      </c>
      <c r="N644" s="31">
        <f t="shared" si="347"/>
        <v>3533.03</v>
      </c>
      <c r="O644" s="25">
        <f>34+36</f>
        <v>70</v>
      </c>
      <c r="P644" s="16">
        <f t="shared" si="323"/>
        <v>12.62</v>
      </c>
      <c r="Q644" s="32">
        <f>ROUND(441.63*2/O644,2)</f>
        <v>12.62</v>
      </c>
    </row>
    <row r="645" spans="1:17" s="13" customFormat="1" ht="15.95" customHeight="1" x14ac:dyDescent="0.25">
      <c r="A645" s="62">
        <v>491</v>
      </c>
      <c r="B645" s="27" t="s">
        <v>560</v>
      </c>
      <c r="C645" s="17" t="s">
        <v>124</v>
      </c>
      <c r="D645" s="3">
        <v>92.69</v>
      </c>
      <c r="E645" s="3">
        <v>816.99</v>
      </c>
      <c r="F645" s="26">
        <v>329.18</v>
      </c>
      <c r="G645" s="31">
        <f t="shared" si="344"/>
        <v>95.59</v>
      </c>
      <c r="H645" s="31">
        <f t="shared" si="318"/>
        <v>1334.45</v>
      </c>
      <c r="I645" s="31">
        <f t="shared" si="341"/>
        <v>94.77</v>
      </c>
      <c r="J645" s="31">
        <f t="shared" si="345"/>
        <v>1429.22</v>
      </c>
      <c r="K645" s="31">
        <f t="shared" si="332"/>
        <v>42.88</v>
      </c>
      <c r="L645" s="28">
        <f t="shared" si="346"/>
        <v>1472.1000000000001</v>
      </c>
      <c r="M645" s="31">
        <f t="shared" si="333"/>
        <v>294.42</v>
      </c>
      <c r="N645" s="31">
        <f t="shared" si="347"/>
        <v>1766.5200000000002</v>
      </c>
      <c r="O645" s="25">
        <v>72</v>
      </c>
      <c r="P645" s="16">
        <f t="shared" si="323"/>
        <v>6.13</v>
      </c>
      <c r="Q645" s="32">
        <f>ROUND(441.63/O645,2)</f>
        <v>6.13</v>
      </c>
    </row>
    <row r="646" spans="1:17" s="13" customFormat="1" ht="15.95" customHeight="1" x14ac:dyDescent="0.25">
      <c r="A646" s="62">
        <v>492</v>
      </c>
      <c r="B646" s="27" t="s">
        <v>561</v>
      </c>
      <c r="C646" s="17" t="s">
        <v>562</v>
      </c>
      <c r="D646" s="3">
        <v>92.69</v>
      </c>
      <c r="E646" s="3">
        <v>816.99</v>
      </c>
      <c r="F646" s="26">
        <v>329.18</v>
      </c>
      <c r="G646" s="31">
        <f t="shared" ref="G646" si="348">ROUND((E646)*11.7%,2)</f>
        <v>95.59</v>
      </c>
      <c r="H646" s="31">
        <f t="shared" si="318"/>
        <v>1334.45</v>
      </c>
      <c r="I646" s="31">
        <f t="shared" si="341"/>
        <v>94.77</v>
      </c>
      <c r="J646" s="31">
        <f t="shared" si="345"/>
        <v>1429.22</v>
      </c>
      <c r="K646" s="31">
        <f t="shared" si="332"/>
        <v>42.88</v>
      </c>
      <c r="L646" s="28">
        <f t="shared" si="346"/>
        <v>1472.1000000000001</v>
      </c>
      <c r="M646" s="31">
        <f t="shared" si="333"/>
        <v>294.42</v>
      </c>
      <c r="N646" s="31">
        <f t="shared" si="347"/>
        <v>1766.5200000000002</v>
      </c>
      <c r="O646" s="25">
        <v>70</v>
      </c>
      <c r="P646" s="16">
        <f t="shared" si="323"/>
        <v>6.31</v>
      </c>
      <c r="Q646" s="32">
        <f t="shared" ref="Q646" si="349">ROUND(441.63/O646,2)</f>
        <v>6.31</v>
      </c>
    </row>
    <row r="647" spans="1:17" s="13" customFormat="1" ht="15.95" customHeight="1" x14ac:dyDescent="0.25">
      <c r="A647" s="62">
        <v>493</v>
      </c>
      <c r="B647" s="33" t="s">
        <v>563</v>
      </c>
      <c r="C647" s="17" t="s">
        <v>868</v>
      </c>
      <c r="D647" s="3">
        <f>92.69*2</f>
        <v>185.38</v>
      </c>
      <c r="E647" s="3">
        <f>816.99*2</f>
        <v>1633.98</v>
      </c>
      <c r="F647" s="14">
        <f>329.18*2</f>
        <v>658.36</v>
      </c>
      <c r="G647" s="31">
        <f>ROUND((E647)*11.7%,2)</f>
        <v>191.18</v>
      </c>
      <c r="H647" s="31">
        <f t="shared" si="318"/>
        <v>2668.9</v>
      </c>
      <c r="I647" s="31">
        <f t="shared" si="341"/>
        <v>189.54</v>
      </c>
      <c r="J647" s="31">
        <f t="shared" si="345"/>
        <v>2858.44</v>
      </c>
      <c r="K647" s="31">
        <f t="shared" si="332"/>
        <v>85.75</v>
      </c>
      <c r="L647" s="28">
        <f t="shared" si="346"/>
        <v>2944.19</v>
      </c>
      <c r="M647" s="31">
        <f t="shared" si="333"/>
        <v>588.84</v>
      </c>
      <c r="N647" s="31">
        <f t="shared" si="347"/>
        <v>3533.03</v>
      </c>
      <c r="O647" s="25">
        <f>36+36</f>
        <v>72</v>
      </c>
      <c r="P647" s="16">
        <f t="shared" si="323"/>
        <v>12.27</v>
      </c>
      <c r="Q647" s="32">
        <f>ROUND(441.63*2/O647,2)</f>
        <v>12.27</v>
      </c>
    </row>
    <row r="648" spans="1:17" s="13" customFormat="1" ht="15.95" customHeight="1" x14ac:dyDescent="0.25">
      <c r="A648" s="62">
        <v>494</v>
      </c>
      <c r="B648" s="33" t="s">
        <v>564</v>
      </c>
      <c r="C648" s="17" t="s">
        <v>868</v>
      </c>
      <c r="D648" s="3">
        <f t="shared" ref="D648:D651" si="350">92.69*2</f>
        <v>185.38</v>
      </c>
      <c r="E648" s="3">
        <f>816.99*2</f>
        <v>1633.98</v>
      </c>
      <c r="F648" s="14">
        <f t="shared" ref="F648:F651" si="351">329.18*2</f>
        <v>658.36</v>
      </c>
      <c r="G648" s="31">
        <f t="shared" ref="G648:G651" si="352">ROUND((E648)*11.7%,2)</f>
        <v>191.18</v>
      </c>
      <c r="H648" s="31">
        <f t="shared" si="318"/>
        <v>2668.9</v>
      </c>
      <c r="I648" s="31">
        <f t="shared" ref="I648:I651" si="353">ROUND(E648*11.6%,2)</f>
        <v>189.54</v>
      </c>
      <c r="J648" s="31">
        <f t="shared" si="345"/>
        <v>2858.44</v>
      </c>
      <c r="K648" s="31">
        <f t="shared" si="332"/>
        <v>85.75</v>
      </c>
      <c r="L648" s="28">
        <f t="shared" si="346"/>
        <v>2944.19</v>
      </c>
      <c r="M648" s="31">
        <f t="shared" si="333"/>
        <v>588.84</v>
      </c>
      <c r="N648" s="31">
        <f t="shared" si="347"/>
        <v>3533.03</v>
      </c>
      <c r="O648" s="25">
        <v>70</v>
      </c>
      <c r="P648" s="16">
        <f t="shared" si="323"/>
        <v>12.62</v>
      </c>
      <c r="Q648" s="32">
        <f t="shared" ref="Q648:Q651" si="354">ROUND(441.63*2/O648,2)</f>
        <v>12.62</v>
      </c>
    </row>
    <row r="649" spans="1:17" s="13" customFormat="1" ht="15.95" customHeight="1" x14ac:dyDescent="0.25">
      <c r="A649" s="62">
        <v>495</v>
      </c>
      <c r="B649" s="33" t="s">
        <v>565</v>
      </c>
      <c r="C649" s="17" t="s">
        <v>869</v>
      </c>
      <c r="D649" s="3">
        <f t="shared" si="350"/>
        <v>185.38</v>
      </c>
      <c r="E649" s="3">
        <f>816.99*2</f>
        <v>1633.98</v>
      </c>
      <c r="F649" s="14">
        <f t="shared" si="351"/>
        <v>658.36</v>
      </c>
      <c r="G649" s="31">
        <f t="shared" si="352"/>
        <v>191.18</v>
      </c>
      <c r="H649" s="31">
        <f t="shared" si="318"/>
        <v>2668.9</v>
      </c>
      <c r="I649" s="31">
        <f t="shared" si="353"/>
        <v>189.54</v>
      </c>
      <c r="J649" s="31">
        <f t="shared" si="345"/>
        <v>2858.44</v>
      </c>
      <c r="K649" s="31">
        <f t="shared" si="332"/>
        <v>85.75</v>
      </c>
      <c r="L649" s="28">
        <f t="shared" si="346"/>
        <v>2944.19</v>
      </c>
      <c r="M649" s="31">
        <f t="shared" si="333"/>
        <v>588.84</v>
      </c>
      <c r="N649" s="31">
        <f t="shared" si="347"/>
        <v>3533.03</v>
      </c>
      <c r="O649" s="25">
        <f>170+142</f>
        <v>312</v>
      </c>
      <c r="P649" s="16">
        <f t="shared" si="323"/>
        <v>2.83</v>
      </c>
      <c r="Q649" s="32">
        <f t="shared" si="354"/>
        <v>2.83</v>
      </c>
    </row>
    <row r="650" spans="1:17" s="13" customFormat="1" ht="15.95" customHeight="1" x14ac:dyDescent="0.25">
      <c r="A650" s="62">
        <v>496</v>
      </c>
      <c r="B650" s="33" t="s">
        <v>566</v>
      </c>
      <c r="C650" s="17" t="s">
        <v>868</v>
      </c>
      <c r="D650" s="3">
        <f t="shared" si="350"/>
        <v>185.38</v>
      </c>
      <c r="E650" s="3">
        <f t="shared" ref="E650:E651" si="355">816.99*2</f>
        <v>1633.98</v>
      </c>
      <c r="F650" s="14">
        <f t="shared" si="351"/>
        <v>658.36</v>
      </c>
      <c r="G650" s="31">
        <f t="shared" si="352"/>
        <v>191.18</v>
      </c>
      <c r="H650" s="31">
        <f t="shared" si="318"/>
        <v>2668.9</v>
      </c>
      <c r="I650" s="31">
        <f t="shared" si="353"/>
        <v>189.54</v>
      </c>
      <c r="J650" s="31">
        <f t="shared" si="345"/>
        <v>2858.44</v>
      </c>
      <c r="K650" s="31">
        <f t="shared" si="332"/>
        <v>85.75</v>
      </c>
      <c r="L650" s="28">
        <f t="shared" si="346"/>
        <v>2944.19</v>
      </c>
      <c r="M650" s="31">
        <f t="shared" si="333"/>
        <v>588.84</v>
      </c>
      <c r="N650" s="31">
        <f t="shared" si="347"/>
        <v>3533.03</v>
      </c>
      <c r="O650" s="25">
        <f>36+36</f>
        <v>72</v>
      </c>
      <c r="P650" s="16">
        <f t="shared" si="323"/>
        <v>12.27</v>
      </c>
      <c r="Q650" s="32">
        <f t="shared" si="354"/>
        <v>12.27</v>
      </c>
    </row>
    <row r="651" spans="1:17" s="13" customFormat="1" ht="15.95" customHeight="1" x14ac:dyDescent="0.25">
      <c r="A651" s="62">
        <v>497</v>
      </c>
      <c r="B651" s="33" t="s">
        <v>567</v>
      </c>
      <c r="C651" s="17" t="s">
        <v>868</v>
      </c>
      <c r="D651" s="3">
        <f t="shared" si="350"/>
        <v>185.38</v>
      </c>
      <c r="E651" s="3">
        <f t="shared" si="355"/>
        <v>1633.98</v>
      </c>
      <c r="F651" s="14">
        <f t="shared" si="351"/>
        <v>658.36</v>
      </c>
      <c r="G651" s="31">
        <f t="shared" si="352"/>
        <v>191.18</v>
      </c>
      <c r="H651" s="31">
        <f t="shared" si="318"/>
        <v>2668.9</v>
      </c>
      <c r="I651" s="31">
        <f t="shared" si="353"/>
        <v>189.54</v>
      </c>
      <c r="J651" s="31">
        <f t="shared" si="345"/>
        <v>2858.44</v>
      </c>
      <c r="K651" s="31">
        <f t="shared" si="332"/>
        <v>85.75</v>
      </c>
      <c r="L651" s="28">
        <f t="shared" si="346"/>
        <v>2944.19</v>
      </c>
      <c r="M651" s="31">
        <f t="shared" si="333"/>
        <v>588.84</v>
      </c>
      <c r="N651" s="31">
        <f t="shared" si="347"/>
        <v>3533.03</v>
      </c>
      <c r="O651" s="25">
        <f>36+36</f>
        <v>72</v>
      </c>
      <c r="P651" s="16">
        <f t="shared" si="323"/>
        <v>12.27</v>
      </c>
      <c r="Q651" s="32">
        <f t="shared" si="354"/>
        <v>12.27</v>
      </c>
    </row>
    <row r="652" spans="1:17" s="13" customFormat="1" ht="15.95" customHeight="1" x14ac:dyDescent="0.25">
      <c r="A652" s="62">
        <v>498</v>
      </c>
      <c r="B652" s="33" t="s">
        <v>568</v>
      </c>
      <c r="C652" s="17" t="s">
        <v>562</v>
      </c>
      <c r="D652" s="3">
        <v>92.69</v>
      </c>
      <c r="E652" s="3">
        <v>816.99</v>
      </c>
      <c r="F652" s="26">
        <v>329.18</v>
      </c>
      <c r="G652" s="31">
        <f t="shared" ref="G652" si="356">ROUND((E652)*11.7%,2)</f>
        <v>95.59</v>
      </c>
      <c r="H652" s="31">
        <f t="shared" si="318"/>
        <v>1334.45</v>
      </c>
      <c r="I652" s="31">
        <f>ROUND(E652*11.6%,2)</f>
        <v>94.77</v>
      </c>
      <c r="J652" s="31">
        <f t="shared" si="345"/>
        <v>1429.22</v>
      </c>
      <c r="K652" s="31">
        <f t="shared" si="332"/>
        <v>42.88</v>
      </c>
      <c r="L652" s="28">
        <f t="shared" si="346"/>
        <v>1472.1000000000001</v>
      </c>
      <c r="M652" s="31">
        <f t="shared" si="333"/>
        <v>294.42</v>
      </c>
      <c r="N652" s="31">
        <f t="shared" si="347"/>
        <v>1766.5200000000002</v>
      </c>
      <c r="O652" s="25">
        <v>59</v>
      </c>
      <c r="P652" s="16">
        <f t="shared" si="323"/>
        <v>7.49</v>
      </c>
      <c r="Q652" s="32">
        <f t="shared" ref="Q652" si="357">ROUND(441.63/O652,2)</f>
        <v>7.49</v>
      </c>
    </row>
    <row r="653" spans="1:17" s="13" customFormat="1" ht="15.95" customHeight="1" x14ac:dyDescent="0.25">
      <c r="A653" s="62">
        <v>499</v>
      </c>
      <c r="B653" s="33" t="s">
        <v>569</v>
      </c>
      <c r="C653" s="17" t="s">
        <v>570</v>
      </c>
      <c r="D653" s="3">
        <v>92.69</v>
      </c>
      <c r="E653" s="23">
        <v>838.3</v>
      </c>
      <c r="F653" s="23">
        <v>333.87</v>
      </c>
      <c r="G653" s="31">
        <f>ROUND((E653)*11.7%,2)</f>
        <v>98.08</v>
      </c>
      <c r="H653" s="31">
        <f t="shared" si="318"/>
        <v>1362.94</v>
      </c>
      <c r="I653" s="31">
        <f>ROUND(E653*11.6%,2)</f>
        <v>97.24</v>
      </c>
      <c r="J653" s="31">
        <f t="shared" si="345"/>
        <v>1460.18</v>
      </c>
      <c r="K653" s="31">
        <f t="shared" si="332"/>
        <v>43.81</v>
      </c>
      <c r="L653" s="28">
        <f t="shared" si="346"/>
        <v>1503.99</v>
      </c>
      <c r="M653" s="31">
        <f t="shared" si="333"/>
        <v>300.8</v>
      </c>
      <c r="N653" s="31">
        <f t="shared" si="347"/>
        <v>1804.79</v>
      </c>
      <c r="O653" s="25">
        <v>201</v>
      </c>
      <c r="P653" s="16">
        <f t="shared" si="323"/>
        <v>2.2400000000000002</v>
      </c>
      <c r="Q653" s="32">
        <f t="shared" ref="Q653" si="358">ROUND(451.2/O653,2)</f>
        <v>2.2400000000000002</v>
      </c>
    </row>
    <row r="654" spans="1:17" s="13" customFormat="1" ht="8.1" customHeight="1" x14ac:dyDescent="0.25">
      <c r="A654" s="78">
        <v>500</v>
      </c>
      <c r="B654" s="86" t="s">
        <v>571</v>
      </c>
      <c r="C654" s="6" t="s">
        <v>572</v>
      </c>
      <c r="D654" s="93">
        <f>92.69*2</f>
        <v>185.38</v>
      </c>
      <c r="E654" s="93">
        <f>816.99+838.3</f>
        <v>1655.29</v>
      </c>
      <c r="F654" s="93">
        <f>329.18+333.87</f>
        <v>663.05</v>
      </c>
      <c r="G654" s="69">
        <f>ROUND((E654)*11.7%,2)</f>
        <v>193.67</v>
      </c>
      <c r="H654" s="69">
        <f t="shared" si="318"/>
        <v>2697.3900000000003</v>
      </c>
      <c r="I654" s="69">
        <f>ROUND(E654*11.6%,2)</f>
        <v>192.01</v>
      </c>
      <c r="J654" s="69">
        <f t="shared" si="345"/>
        <v>2889.4000000000005</v>
      </c>
      <c r="K654" s="69">
        <f t="shared" si="332"/>
        <v>86.68</v>
      </c>
      <c r="L654" s="71">
        <f t="shared" si="346"/>
        <v>2976.0800000000004</v>
      </c>
      <c r="M654" s="69">
        <f t="shared" si="333"/>
        <v>595.22</v>
      </c>
      <c r="N654" s="69">
        <f t="shared" si="347"/>
        <v>3571.3</v>
      </c>
      <c r="O654" s="93">
        <f>36+71</f>
        <v>107</v>
      </c>
      <c r="P654" s="101">
        <f t="shared" si="323"/>
        <v>8.34</v>
      </c>
      <c r="Q654" s="96">
        <f>ROUND((441.63+451.2)/O654,2)</f>
        <v>8.34</v>
      </c>
    </row>
    <row r="655" spans="1:17" s="13" customFormat="1" ht="8.1" customHeight="1" x14ac:dyDescent="0.25">
      <c r="A655" s="78"/>
      <c r="B655" s="88"/>
      <c r="C655" s="11" t="s">
        <v>551</v>
      </c>
      <c r="D655" s="94"/>
      <c r="E655" s="94"/>
      <c r="F655" s="94"/>
      <c r="G655" s="70">
        <f t="shared" si="334"/>
        <v>0</v>
      </c>
      <c r="H655" s="70"/>
      <c r="I655" s="70">
        <f t="shared" si="335"/>
        <v>0</v>
      </c>
      <c r="J655" s="70"/>
      <c r="K655" s="70">
        <f t="shared" si="332"/>
        <v>0</v>
      </c>
      <c r="L655" s="72"/>
      <c r="M655" s="70">
        <f t="shared" si="333"/>
        <v>0</v>
      </c>
      <c r="N655" s="70"/>
      <c r="O655" s="94"/>
      <c r="P655" s="102" t="e">
        <f t="shared" si="323"/>
        <v>#DIV/0!</v>
      </c>
      <c r="Q655" s="96"/>
    </row>
    <row r="656" spans="1:17" s="13" customFormat="1" ht="15.95" customHeight="1" x14ac:dyDescent="0.25">
      <c r="A656" s="62">
        <v>501</v>
      </c>
      <c r="B656" s="33" t="s">
        <v>573</v>
      </c>
      <c r="C656" s="17" t="s">
        <v>574</v>
      </c>
      <c r="D656" s="3">
        <v>92.69</v>
      </c>
      <c r="E656" s="3">
        <v>816.99</v>
      </c>
      <c r="F656" s="26">
        <v>329.18</v>
      </c>
      <c r="G656" s="31">
        <f t="shared" ref="G656" si="359">ROUND((E656)*11.7%,2)</f>
        <v>95.59</v>
      </c>
      <c r="H656" s="31">
        <f t="shared" si="318"/>
        <v>1334.45</v>
      </c>
      <c r="I656" s="31">
        <f>ROUND(E656*11.6%,2)</f>
        <v>94.77</v>
      </c>
      <c r="J656" s="31">
        <f t="shared" si="345"/>
        <v>1429.22</v>
      </c>
      <c r="K656" s="31">
        <f t="shared" si="332"/>
        <v>42.88</v>
      </c>
      <c r="L656" s="28">
        <f t="shared" si="346"/>
        <v>1472.1000000000001</v>
      </c>
      <c r="M656" s="31">
        <f t="shared" si="333"/>
        <v>294.42</v>
      </c>
      <c r="N656" s="31">
        <f t="shared" si="347"/>
        <v>1766.5200000000002</v>
      </c>
      <c r="O656" s="25">
        <v>39</v>
      </c>
      <c r="P656" s="16">
        <f t="shared" si="323"/>
        <v>11.32</v>
      </c>
      <c r="Q656" s="32">
        <f t="shared" ref="Q656" si="360">ROUND(441.63/O656,2)</f>
        <v>11.32</v>
      </c>
    </row>
    <row r="657" spans="1:17" s="13" customFormat="1" ht="15.95" customHeight="1" x14ac:dyDescent="0.25">
      <c r="A657" s="62">
        <v>502</v>
      </c>
      <c r="B657" s="33" t="s">
        <v>575</v>
      </c>
      <c r="C657" s="17" t="s">
        <v>576</v>
      </c>
      <c r="D657" s="3">
        <v>92.69</v>
      </c>
      <c r="E657" s="25">
        <v>816.99</v>
      </c>
      <c r="F657" s="25">
        <v>329.18</v>
      </c>
      <c r="G657" s="31">
        <f>ROUND((E657)*11.7%,2)</f>
        <v>95.59</v>
      </c>
      <c r="H657" s="31">
        <f t="shared" si="318"/>
        <v>1334.45</v>
      </c>
      <c r="I657" s="31">
        <f>ROUND(E657*11.6%,2)</f>
        <v>94.77</v>
      </c>
      <c r="J657" s="31">
        <f t="shared" si="345"/>
        <v>1429.22</v>
      </c>
      <c r="K657" s="31">
        <f t="shared" si="332"/>
        <v>42.88</v>
      </c>
      <c r="L657" s="28">
        <f t="shared" si="346"/>
        <v>1472.1000000000001</v>
      </c>
      <c r="M657" s="31">
        <f t="shared" si="333"/>
        <v>294.42</v>
      </c>
      <c r="N657" s="31">
        <f t="shared" si="347"/>
        <v>1766.5200000000002</v>
      </c>
      <c r="O657" s="25">
        <v>36</v>
      </c>
      <c r="P657" s="16">
        <f t="shared" si="323"/>
        <v>12.27</v>
      </c>
      <c r="Q657" s="32">
        <f>ROUND(441.63/O657,2)</f>
        <v>12.27</v>
      </c>
    </row>
    <row r="658" spans="1:17" s="13" customFormat="1" ht="15.95" customHeight="1" x14ac:dyDescent="0.25">
      <c r="A658" s="62">
        <v>503</v>
      </c>
      <c r="B658" s="33" t="s">
        <v>577</v>
      </c>
      <c r="C658" s="17" t="s">
        <v>551</v>
      </c>
      <c r="D658" s="25">
        <v>92.69</v>
      </c>
      <c r="E658" s="14">
        <v>838.3</v>
      </c>
      <c r="F658" s="25">
        <v>333.87</v>
      </c>
      <c r="G658" s="31">
        <f>ROUND((E658)*11.7%,2)</f>
        <v>98.08</v>
      </c>
      <c r="H658" s="31">
        <f t="shared" si="318"/>
        <v>1362.94</v>
      </c>
      <c r="I658" s="31">
        <f>ROUND(E658*11.6%,2)</f>
        <v>97.24</v>
      </c>
      <c r="J658" s="31">
        <f t="shared" si="345"/>
        <v>1460.18</v>
      </c>
      <c r="K658" s="31">
        <f t="shared" si="332"/>
        <v>43.81</v>
      </c>
      <c r="L658" s="28">
        <f t="shared" si="346"/>
        <v>1503.99</v>
      </c>
      <c r="M658" s="31">
        <f t="shared" si="333"/>
        <v>300.8</v>
      </c>
      <c r="N658" s="31">
        <f t="shared" si="347"/>
        <v>1804.79</v>
      </c>
      <c r="O658" s="25">
        <v>39</v>
      </c>
      <c r="P658" s="16">
        <f t="shared" si="323"/>
        <v>11.57</v>
      </c>
      <c r="Q658" s="32">
        <f>ROUND(451.2/O658,2)</f>
        <v>11.57</v>
      </c>
    </row>
    <row r="659" spans="1:17" s="13" customFormat="1" ht="15.95" customHeight="1" x14ac:dyDescent="0.25">
      <c r="A659" s="62">
        <v>504</v>
      </c>
      <c r="B659" s="33" t="s">
        <v>578</v>
      </c>
      <c r="C659" s="17" t="s">
        <v>124</v>
      </c>
      <c r="D659" s="3">
        <v>92.69</v>
      </c>
      <c r="E659" s="3">
        <v>816.99</v>
      </c>
      <c r="F659" s="26">
        <v>329.18</v>
      </c>
      <c r="G659" s="31">
        <f>ROUND((E659)*11.7%,2)</f>
        <v>95.59</v>
      </c>
      <c r="H659" s="31">
        <f t="shared" si="318"/>
        <v>1334.45</v>
      </c>
      <c r="I659" s="31">
        <f>ROUND(E659*11.6%,2)</f>
        <v>94.77</v>
      </c>
      <c r="J659" s="31">
        <f t="shared" si="345"/>
        <v>1429.22</v>
      </c>
      <c r="K659" s="31">
        <f t="shared" si="332"/>
        <v>42.88</v>
      </c>
      <c r="L659" s="28">
        <f t="shared" si="346"/>
        <v>1472.1000000000001</v>
      </c>
      <c r="M659" s="31">
        <f t="shared" si="333"/>
        <v>294.42</v>
      </c>
      <c r="N659" s="31">
        <f t="shared" si="347"/>
        <v>1766.5200000000002</v>
      </c>
      <c r="O659" s="25">
        <v>58</v>
      </c>
      <c r="P659" s="16">
        <f t="shared" si="323"/>
        <v>7.61</v>
      </c>
      <c r="Q659" s="32">
        <f>ROUND(441.63/O659,2)</f>
        <v>7.61</v>
      </c>
    </row>
    <row r="660" spans="1:17" s="13" customFormat="1" ht="15.95" customHeight="1" x14ac:dyDescent="0.25">
      <c r="A660" s="62">
        <v>505</v>
      </c>
      <c r="B660" s="33" t="s">
        <v>579</v>
      </c>
      <c r="C660" s="17" t="s">
        <v>124</v>
      </c>
      <c r="D660" s="3">
        <v>92.69</v>
      </c>
      <c r="E660" s="3">
        <v>816.99</v>
      </c>
      <c r="F660" s="26">
        <v>329.18</v>
      </c>
      <c r="G660" s="31">
        <f t="shared" ref="G660:G661" si="361">ROUND((E660)*11.7%,2)</f>
        <v>95.59</v>
      </c>
      <c r="H660" s="31">
        <f t="shared" si="318"/>
        <v>1334.45</v>
      </c>
      <c r="I660" s="31">
        <f t="shared" ref="I660:I661" si="362">ROUND(E660*11.6%,2)</f>
        <v>94.77</v>
      </c>
      <c r="J660" s="31">
        <f t="shared" si="345"/>
        <v>1429.22</v>
      </c>
      <c r="K660" s="31">
        <f t="shared" si="332"/>
        <v>42.88</v>
      </c>
      <c r="L660" s="28">
        <f t="shared" si="346"/>
        <v>1472.1000000000001</v>
      </c>
      <c r="M660" s="31">
        <f t="shared" si="333"/>
        <v>294.42</v>
      </c>
      <c r="N660" s="31">
        <f t="shared" si="347"/>
        <v>1766.5200000000002</v>
      </c>
      <c r="O660" s="25">
        <v>80</v>
      </c>
      <c r="P660" s="16">
        <f t="shared" si="323"/>
        <v>5.52</v>
      </c>
      <c r="Q660" s="32">
        <f t="shared" ref="Q660:Q661" si="363">ROUND(441.63/O660,2)</f>
        <v>5.52</v>
      </c>
    </row>
    <row r="661" spans="1:17" s="13" customFormat="1" ht="15.95" customHeight="1" x14ac:dyDescent="0.25">
      <c r="A661" s="62">
        <v>506</v>
      </c>
      <c r="B661" s="33" t="s">
        <v>580</v>
      </c>
      <c r="C661" s="17" t="s">
        <v>124</v>
      </c>
      <c r="D661" s="3">
        <v>92.69</v>
      </c>
      <c r="E661" s="3">
        <v>816.99</v>
      </c>
      <c r="F661" s="26">
        <v>329.18</v>
      </c>
      <c r="G661" s="31">
        <f t="shared" si="361"/>
        <v>95.59</v>
      </c>
      <c r="H661" s="31">
        <f t="shared" si="318"/>
        <v>1334.45</v>
      </c>
      <c r="I661" s="31">
        <f t="shared" si="362"/>
        <v>94.77</v>
      </c>
      <c r="J661" s="31">
        <f t="shared" si="345"/>
        <v>1429.22</v>
      </c>
      <c r="K661" s="31">
        <f t="shared" si="332"/>
        <v>42.88</v>
      </c>
      <c r="L661" s="28">
        <f t="shared" si="346"/>
        <v>1472.1000000000001</v>
      </c>
      <c r="M661" s="31">
        <f t="shared" si="333"/>
        <v>294.42</v>
      </c>
      <c r="N661" s="31">
        <f t="shared" si="347"/>
        <v>1766.5200000000002</v>
      </c>
      <c r="O661" s="25">
        <v>35</v>
      </c>
      <c r="P661" s="16">
        <f t="shared" si="323"/>
        <v>12.62</v>
      </c>
      <c r="Q661" s="32">
        <f t="shared" si="363"/>
        <v>12.62</v>
      </c>
    </row>
    <row r="662" spans="1:17" s="13" customFormat="1" ht="15.95" customHeight="1" x14ac:dyDescent="0.25">
      <c r="A662" s="62">
        <v>507</v>
      </c>
      <c r="B662" s="33" t="s">
        <v>581</v>
      </c>
      <c r="C662" s="17" t="s">
        <v>582</v>
      </c>
      <c r="D662" s="3">
        <v>91.69</v>
      </c>
      <c r="E662" s="3">
        <v>833.42</v>
      </c>
      <c r="F662" s="26">
        <v>400</v>
      </c>
      <c r="G662" s="31">
        <f>ROUND((E662)*11.7%,2)</f>
        <v>97.51</v>
      </c>
      <c r="H662" s="31">
        <f t="shared" si="318"/>
        <v>1422.62</v>
      </c>
      <c r="I662" s="31">
        <f>ROUND(E662*11.6%,2)</f>
        <v>96.68</v>
      </c>
      <c r="J662" s="31">
        <f t="shared" si="345"/>
        <v>1519.3</v>
      </c>
      <c r="K662" s="31">
        <f t="shared" si="332"/>
        <v>45.58</v>
      </c>
      <c r="L662" s="28">
        <f t="shared" si="346"/>
        <v>1564.8799999999999</v>
      </c>
      <c r="M662" s="31">
        <f t="shared" si="333"/>
        <v>312.98</v>
      </c>
      <c r="N662" s="31">
        <f t="shared" si="347"/>
        <v>1877.86</v>
      </c>
      <c r="O662" s="25">
        <v>107</v>
      </c>
      <c r="P662" s="16">
        <f t="shared" si="323"/>
        <v>4.3899999999999997</v>
      </c>
      <c r="Q662" s="32">
        <f>ROUND(469.47/O662,2)</f>
        <v>4.3899999999999997</v>
      </c>
    </row>
    <row r="663" spans="1:17" s="13" customFormat="1" ht="15.95" customHeight="1" x14ac:dyDescent="0.25">
      <c r="A663" s="62">
        <v>508</v>
      </c>
      <c r="B663" s="33" t="s">
        <v>583</v>
      </c>
      <c r="C663" s="17" t="s">
        <v>489</v>
      </c>
      <c r="D663" s="3">
        <v>92.69</v>
      </c>
      <c r="E663" s="25">
        <v>816.99</v>
      </c>
      <c r="F663" s="25">
        <v>329.18</v>
      </c>
      <c r="G663" s="31">
        <f>ROUND((E663)*11.7%,2)</f>
        <v>95.59</v>
      </c>
      <c r="H663" s="31">
        <f t="shared" si="318"/>
        <v>1334.45</v>
      </c>
      <c r="I663" s="31">
        <f>ROUND(E663*11.6%,2)</f>
        <v>94.77</v>
      </c>
      <c r="J663" s="31">
        <f t="shared" si="345"/>
        <v>1429.22</v>
      </c>
      <c r="K663" s="31">
        <f t="shared" si="332"/>
        <v>42.88</v>
      </c>
      <c r="L663" s="28">
        <f t="shared" si="346"/>
        <v>1472.1000000000001</v>
      </c>
      <c r="M663" s="31">
        <f t="shared" si="333"/>
        <v>294.42</v>
      </c>
      <c r="N663" s="31">
        <f t="shared" si="347"/>
        <v>1766.5200000000002</v>
      </c>
      <c r="O663" s="25">
        <v>56</v>
      </c>
      <c r="P663" s="16">
        <f t="shared" si="323"/>
        <v>7.89</v>
      </c>
      <c r="Q663" s="32">
        <f>ROUND(441.63/O663,2)</f>
        <v>7.89</v>
      </c>
    </row>
    <row r="664" spans="1:17" s="13" customFormat="1" ht="15.95" customHeight="1" x14ac:dyDescent="0.25">
      <c r="A664" s="62">
        <v>509</v>
      </c>
      <c r="B664" s="33" t="s">
        <v>584</v>
      </c>
      <c r="C664" s="17" t="s">
        <v>551</v>
      </c>
      <c r="D664" s="25">
        <v>92.69</v>
      </c>
      <c r="E664" s="14">
        <v>838.3</v>
      </c>
      <c r="F664" s="25">
        <v>333.87</v>
      </c>
      <c r="G664" s="31">
        <f>ROUND((E664)*11.7%,2)</f>
        <v>98.08</v>
      </c>
      <c r="H664" s="31">
        <f t="shared" si="318"/>
        <v>1362.94</v>
      </c>
      <c r="I664" s="31">
        <f>ROUND(E664*11.6%,2)</f>
        <v>97.24</v>
      </c>
      <c r="J664" s="31">
        <f t="shared" si="345"/>
        <v>1460.18</v>
      </c>
      <c r="K664" s="31">
        <f t="shared" si="332"/>
        <v>43.81</v>
      </c>
      <c r="L664" s="28">
        <f t="shared" si="346"/>
        <v>1503.99</v>
      </c>
      <c r="M664" s="31">
        <f t="shared" si="333"/>
        <v>300.8</v>
      </c>
      <c r="N664" s="31">
        <f t="shared" si="347"/>
        <v>1804.79</v>
      </c>
      <c r="O664" s="25">
        <v>49</v>
      </c>
      <c r="P664" s="16">
        <f t="shared" si="323"/>
        <v>9.2100000000000009</v>
      </c>
      <c r="Q664" s="32">
        <f>ROUND(451.2/O664,2)</f>
        <v>9.2100000000000009</v>
      </c>
    </row>
    <row r="665" spans="1:17" s="13" customFormat="1" ht="15.95" customHeight="1" x14ac:dyDescent="0.25">
      <c r="A665" s="62">
        <v>510</v>
      </c>
      <c r="B665" s="33" t="s">
        <v>585</v>
      </c>
      <c r="C665" s="17" t="s">
        <v>586</v>
      </c>
      <c r="D665" s="9">
        <v>91.69</v>
      </c>
      <c r="E665" s="9">
        <v>854.74</v>
      </c>
      <c r="F665" s="10">
        <v>415.85</v>
      </c>
      <c r="G665" s="31">
        <f t="shared" ref="G665:G666" si="364">ROUND((E665)*11.7%,2)</f>
        <v>100</v>
      </c>
      <c r="H665" s="31">
        <f t="shared" si="318"/>
        <v>1462.2800000000002</v>
      </c>
      <c r="I665" s="31">
        <f t="shared" ref="I665:I666" si="365">ROUND(E665*11.6%,2)</f>
        <v>99.15</v>
      </c>
      <c r="J665" s="31">
        <f t="shared" si="345"/>
        <v>1561.4300000000003</v>
      </c>
      <c r="K665" s="31">
        <f t="shared" si="332"/>
        <v>46.84</v>
      </c>
      <c r="L665" s="28">
        <f t="shared" si="346"/>
        <v>1608.2700000000002</v>
      </c>
      <c r="M665" s="31">
        <f t="shared" si="333"/>
        <v>321.64999999999998</v>
      </c>
      <c r="N665" s="31">
        <f t="shared" si="347"/>
        <v>1929.92</v>
      </c>
      <c r="O665" s="25">
        <v>48</v>
      </c>
      <c r="P665" s="16">
        <f t="shared" si="323"/>
        <v>10.050000000000001</v>
      </c>
      <c r="Q665" s="35">
        <f t="shared" ref="Q665:Q666" si="366">ROUND(482.49/O665,2)</f>
        <v>10.050000000000001</v>
      </c>
    </row>
    <row r="666" spans="1:17" s="13" customFormat="1" ht="15.95" customHeight="1" x14ac:dyDescent="0.25">
      <c r="A666" s="62">
        <v>511</v>
      </c>
      <c r="B666" s="33" t="s">
        <v>587</v>
      </c>
      <c r="C666" s="17" t="s">
        <v>586</v>
      </c>
      <c r="D666" s="9">
        <v>91.69</v>
      </c>
      <c r="E666" s="9">
        <v>854.74</v>
      </c>
      <c r="F666" s="10">
        <v>415.85</v>
      </c>
      <c r="G666" s="31">
        <f t="shared" si="364"/>
        <v>100</v>
      </c>
      <c r="H666" s="31">
        <f t="shared" ref="H666:H729" si="367">D666+E666+F666+G666</f>
        <v>1462.2800000000002</v>
      </c>
      <c r="I666" s="31">
        <f t="shared" si="365"/>
        <v>99.15</v>
      </c>
      <c r="J666" s="31">
        <f t="shared" si="345"/>
        <v>1561.4300000000003</v>
      </c>
      <c r="K666" s="31">
        <f t="shared" si="332"/>
        <v>46.84</v>
      </c>
      <c r="L666" s="28">
        <f t="shared" si="346"/>
        <v>1608.2700000000002</v>
      </c>
      <c r="M666" s="31">
        <f t="shared" si="333"/>
        <v>321.64999999999998</v>
      </c>
      <c r="N666" s="31">
        <f t="shared" si="347"/>
        <v>1929.92</v>
      </c>
      <c r="O666" s="25">
        <v>44</v>
      </c>
      <c r="P666" s="16">
        <f t="shared" ref="P666:P698" si="368">ROUND(N666/O666/4,2)</f>
        <v>10.97</v>
      </c>
      <c r="Q666" s="35">
        <f t="shared" si="366"/>
        <v>10.97</v>
      </c>
    </row>
    <row r="667" spans="1:17" s="13" customFormat="1" ht="15.95" customHeight="1" x14ac:dyDescent="0.25">
      <c r="A667" s="62">
        <v>512</v>
      </c>
      <c r="B667" s="33" t="s">
        <v>588</v>
      </c>
      <c r="C667" s="17" t="s">
        <v>589</v>
      </c>
      <c r="D667" s="25">
        <v>91.69</v>
      </c>
      <c r="E667" s="25">
        <v>833.42</v>
      </c>
      <c r="F667" s="14">
        <v>400</v>
      </c>
      <c r="G667" s="31">
        <f>ROUND((E667)*11.7%,2)</f>
        <v>97.51</v>
      </c>
      <c r="H667" s="31">
        <f t="shared" si="367"/>
        <v>1422.62</v>
      </c>
      <c r="I667" s="31">
        <f>ROUND(E667*11.6%,2)</f>
        <v>96.68</v>
      </c>
      <c r="J667" s="31">
        <f t="shared" si="345"/>
        <v>1519.3</v>
      </c>
      <c r="K667" s="31">
        <f t="shared" si="332"/>
        <v>45.58</v>
      </c>
      <c r="L667" s="28">
        <f t="shared" si="346"/>
        <v>1564.8799999999999</v>
      </c>
      <c r="M667" s="31">
        <f t="shared" si="333"/>
        <v>312.98</v>
      </c>
      <c r="N667" s="31">
        <f t="shared" si="347"/>
        <v>1877.86</v>
      </c>
      <c r="O667" s="25">
        <v>60</v>
      </c>
      <c r="P667" s="16">
        <f t="shared" si="368"/>
        <v>7.82</v>
      </c>
      <c r="Q667" s="32">
        <f>ROUND(469.47/O667,2)</f>
        <v>7.82</v>
      </c>
    </row>
    <row r="668" spans="1:17" s="13" customFormat="1" ht="15.95" customHeight="1" x14ac:dyDescent="0.25">
      <c r="A668" s="62">
        <v>513</v>
      </c>
      <c r="B668" s="33" t="s">
        <v>590</v>
      </c>
      <c r="C668" s="17" t="s">
        <v>489</v>
      </c>
      <c r="D668" s="3">
        <v>92.69</v>
      </c>
      <c r="E668" s="25">
        <v>816.99</v>
      </c>
      <c r="F668" s="25">
        <v>329.18</v>
      </c>
      <c r="G668" s="31">
        <f>ROUND((E668)*11.7%,2)</f>
        <v>95.59</v>
      </c>
      <c r="H668" s="31">
        <f t="shared" si="367"/>
        <v>1334.45</v>
      </c>
      <c r="I668" s="31">
        <f>ROUND(E668*11.6%,2)</f>
        <v>94.77</v>
      </c>
      <c r="J668" s="31">
        <f t="shared" si="345"/>
        <v>1429.22</v>
      </c>
      <c r="K668" s="31">
        <f t="shared" si="332"/>
        <v>42.88</v>
      </c>
      <c r="L668" s="28">
        <f t="shared" si="346"/>
        <v>1472.1000000000001</v>
      </c>
      <c r="M668" s="31">
        <f t="shared" si="333"/>
        <v>294.42</v>
      </c>
      <c r="N668" s="31">
        <f t="shared" si="347"/>
        <v>1766.5200000000002</v>
      </c>
      <c r="O668" s="25">
        <v>56</v>
      </c>
      <c r="P668" s="16">
        <f t="shared" si="368"/>
        <v>7.89</v>
      </c>
      <c r="Q668" s="32">
        <f>ROUND(441.63/O668,2)</f>
        <v>7.89</v>
      </c>
    </row>
    <row r="669" spans="1:17" s="13" customFormat="1" ht="15.95" customHeight="1" x14ac:dyDescent="0.25">
      <c r="A669" s="62">
        <v>514</v>
      </c>
      <c r="B669" s="33" t="s">
        <v>591</v>
      </c>
      <c r="C669" s="17" t="s">
        <v>551</v>
      </c>
      <c r="D669" s="25">
        <v>92.69</v>
      </c>
      <c r="E669" s="14">
        <v>838.3</v>
      </c>
      <c r="F669" s="25">
        <v>333.87</v>
      </c>
      <c r="G669" s="31">
        <f>ROUND((E669)*11.7%,2)</f>
        <v>98.08</v>
      </c>
      <c r="H669" s="31">
        <f t="shared" si="367"/>
        <v>1362.94</v>
      </c>
      <c r="I669" s="31">
        <f>ROUND(E669*11.6%,2)</f>
        <v>97.24</v>
      </c>
      <c r="J669" s="31">
        <f t="shared" si="345"/>
        <v>1460.18</v>
      </c>
      <c r="K669" s="31">
        <f t="shared" si="332"/>
        <v>43.81</v>
      </c>
      <c r="L669" s="28">
        <f t="shared" si="346"/>
        <v>1503.99</v>
      </c>
      <c r="M669" s="31">
        <f t="shared" si="333"/>
        <v>300.8</v>
      </c>
      <c r="N669" s="31">
        <f t="shared" si="347"/>
        <v>1804.79</v>
      </c>
      <c r="O669" s="25">
        <v>79</v>
      </c>
      <c r="P669" s="16">
        <f t="shared" si="368"/>
        <v>5.71</v>
      </c>
      <c r="Q669" s="32">
        <f>ROUND(451.2/O669,2)</f>
        <v>5.71</v>
      </c>
    </row>
    <row r="670" spans="1:17" s="13" customFormat="1" ht="15.95" customHeight="1" x14ac:dyDescent="0.25">
      <c r="A670" s="62">
        <v>515</v>
      </c>
      <c r="B670" s="33" t="s">
        <v>592</v>
      </c>
      <c r="C670" s="17" t="s">
        <v>489</v>
      </c>
      <c r="D670" s="3">
        <v>92.69</v>
      </c>
      <c r="E670" s="25">
        <v>816.99</v>
      </c>
      <c r="F670" s="25">
        <v>329.18</v>
      </c>
      <c r="G670" s="31">
        <f t="shared" ref="G670:G671" si="369">ROUND((E670)*11.7%,2)</f>
        <v>95.59</v>
      </c>
      <c r="H670" s="31">
        <f t="shared" si="367"/>
        <v>1334.45</v>
      </c>
      <c r="I670" s="31">
        <f t="shared" ref="I670:I671" si="370">ROUND(E670*11.6%,2)</f>
        <v>94.77</v>
      </c>
      <c r="J670" s="31">
        <f t="shared" si="345"/>
        <v>1429.22</v>
      </c>
      <c r="K670" s="31">
        <f t="shared" si="332"/>
        <v>42.88</v>
      </c>
      <c r="L670" s="28">
        <f t="shared" si="346"/>
        <v>1472.1000000000001</v>
      </c>
      <c r="M670" s="31">
        <f t="shared" si="333"/>
        <v>294.42</v>
      </c>
      <c r="N670" s="31">
        <f t="shared" si="347"/>
        <v>1766.5200000000002</v>
      </c>
      <c r="O670" s="25">
        <v>60</v>
      </c>
      <c r="P670" s="16">
        <f t="shared" si="368"/>
        <v>7.36</v>
      </c>
      <c r="Q670" s="32">
        <f t="shared" ref="Q670:Q671" si="371">ROUND(441.63/O670,2)</f>
        <v>7.36</v>
      </c>
    </row>
    <row r="671" spans="1:17" s="13" customFormat="1" ht="15.95" customHeight="1" x14ac:dyDescent="0.25">
      <c r="A671" s="62">
        <v>516</v>
      </c>
      <c r="B671" s="33" t="s">
        <v>593</v>
      </c>
      <c r="C671" s="17" t="s">
        <v>489</v>
      </c>
      <c r="D671" s="3">
        <v>92.69</v>
      </c>
      <c r="E671" s="25">
        <v>816.99</v>
      </c>
      <c r="F671" s="25">
        <v>329.18</v>
      </c>
      <c r="G671" s="31">
        <f t="shared" si="369"/>
        <v>95.59</v>
      </c>
      <c r="H671" s="31">
        <f t="shared" si="367"/>
        <v>1334.45</v>
      </c>
      <c r="I671" s="31">
        <f t="shared" si="370"/>
        <v>94.77</v>
      </c>
      <c r="J671" s="31">
        <f t="shared" si="345"/>
        <v>1429.22</v>
      </c>
      <c r="K671" s="31">
        <f t="shared" si="332"/>
        <v>42.88</v>
      </c>
      <c r="L671" s="28">
        <f t="shared" si="346"/>
        <v>1472.1000000000001</v>
      </c>
      <c r="M671" s="31">
        <f t="shared" si="333"/>
        <v>294.42</v>
      </c>
      <c r="N671" s="31">
        <f t="shared" si="347"/>
        <v>1766.5200000000002</v>
      </c>
      <c r="O671" s="25">
        <v>59</v>
      </c>
      <c r="P671" s="16">
        <f t="shared" si="368"/>
        <v>7.49</v>
      </c>
      <c r="Q671" s="32">
        <f t="shared" si="371"/>
        <v>7.49</v>
      </c>
    </row>
    <row r="672" spans="1:17" s="13" customFormat="1" ht="15.95" customHeight="1" x14ac:dyDescent="0.25">
      <c r="A672" s="62">
        <v>517</v>
      </c>
      <c r="B672" s="33" t="s">
        <v>594</v>
      </c>
      <c r="C672" s="17" t="s">
        <v>521</v>
      </c>
      <c r="D672" s="3">
        <f>92.69*2</f>
        <v>185.38</v>
      </c>
      <c r="E672" s="3">
        <f>816.99*2</f>
        <v>1633.98</v>
      </c>
      <c r="F672" s="26">
        <f>329.18*2</f>
        <v>658.36</v>
      </c>
      <c r="G672" s="31">
        <f>ROUND((E672)*11.7%,2)</f>
        <v>191.18</v>
      </c>
      <c r="H672" s="31">
        <f t="shared" si="367"/>
        <v>2668.9</v>
      </c>
      <c r="I672" s="31">
        <f>ROUND(E672*11.6%,2)</f>
        <v>189.54</v>
      </c>
      <c r="J672" s="31">
        <f t="shared" si="345"/>
        <v>2858.44</v>
      </c>
      <c r="K672" s="31">
        <f t="shared" si="332"/>
        <v>85.75</v>
      </c>
      <c r="L672" s="28">
        <f t="shared" si="346"/>
        <v>2944.19</v>
      </c>
      <c r="M672" s="31">
        <f t="shared" si="333"/>
        <v>588.84</v>
      </c>
      <c r="N672" s="31">
        <f t="shared" si="347"/>
        <v>3533.03</v>
      </c>
      <c r="O672" s="25">
        <f>71+58</f>
        <v>129</v>
      </c>
      <c r="P672" s="16">
        <f t="shared" si="368"/>
        <v>6.85</v>
      </c>
      <c r="Q672" s="32">
        <f>ROUND(441.63*2/O672,2)</f>
        <v>6.85</v>
      </c>
    </row>
    <row r="673" spans="1:17" s="13" customFormat="1" ht="15.95" customHeight="1" x14ac:dyDescent="0.25">
      <c r="A673" s="62">
        <v>518</v>
      </c>
      <c r="B673" s="33" t="s">
        <v>595</v>
      </c>
      <c r="C673" s="17" t="s">
        <v>551</v>
      </c>
      <c r="D673" s="25">
        <v>92.69</v>
      </c>
      <c r="E673" s="14">
        <v>838.3</v>
      </c>
      <c r="F673" s="25">
        <v>333.87</v>
      </c>
      <c r="G673" s="31">
        <f>ROUND((E673)*11.7%,2)</f>
        <v>98.08</v>
      </c>
      <c r="H673" s="31">
        <f t="shared" si="367"/>
        <v>1362.94</v>
      </c>
      <c r="I673" s="31">
        <f>ROUND(E673*11.6%,2)</f>
        <v>97.24</v>
      </c>
      <c r="J673" s="31">
        <f t="shared" si="345"/>
        <v>1460.18</v>
      </c>
      <c r="K673" s="31">
        <f t="shared" si="332"/>
        <v>43.81</v>
      </c>
      <c r="L673" s="28">
        <f t="shared" si="346"/>
        <v>1503.99</v>
      </c>
      <c r="M673" s="31">
        <f t="shared" si="333"/>
        <v>300.8</v>
      </c>
      <c r="N673" s="31">
        <f t="shared" si="347"/>
        <v>1804.79</v>
      </c>
      <c r="O673" s="25">
        <v>66</v>
      </c>
      <c r="P673" s="16">
        <f t="shared" si="368"/>
        <v>6.84</v>
      </c>
      <c r="Q673" s="32">
        <f>ROUND(451.2/O673,2)</f>
        <v>6.84</v>
      </c>
    </row>
    <row r="674" spans="1:17" s="13" customFormat="1" ht="15.95" customHeight="1" x14ac:dyDescent="0.25">
      <c r="A674" s="62">
        <v>519</v>
      </c>
      <c r="B674" s="33" t="s">
        <v>596</v>
      </c>
      <c r="C674" s="17" t="s">
        <v>574</v>
      </c>
      <c r="D674" s="3">
        <v>92.69</v>
      </c>
      <c r="E674" s="3">
        <v>816.99</v>
      </c>
      <c r="F674" s="26">
        <v>329.18</v>
      </c>
      <c r="G674" s="31">
        <f>ROUND((E674)*11.7%,2)</f>
        <v>95.59</v>
      </c>
      <c r="H674" s="31">
        <f t="shared" si="367"/>
        <v>1334.45</v>
      </c>
      <c r="I674" s="31">
        <f>ROUND(E674*11.6%,2)</f>
        <v>94.77</v>
      </c>
      <c r="J674" s="31">
        <f t="shared" si="345"/>
        <v>1429.22</v>
      </c>
      <c r="K674" s="31">
        <f t="shared" si="332"/>
        <v>42.88</v>
      </c>
      <c r="L674" s="28">
        <f t="shared" si="346"/>
        <v>1472.1000000000001</v>
      </c>
      <c r="M674" s="31">
        <f t="shared" si="333"/>
        <v>294.42</v>
      </c>
      <c r="N674" s="31">
        <f t="shared" si="347"/>
        <v>1766.5200000000002</v>
      </c>
      <c r="O674" s="25">
        <v>52</v>
      </c>
      <c r="P674" s="16">
        <f t="shared" si="368"/>
        <v>8.49</v>
      </c>
      <c r="Q674" s="32">
        <f t="shared" ref="Q674" si="372">ROUND(441.63/O674,2)</f>
        <v>8.49</v>
      </c>
    </row>
    <row r="675" spans="1:17" s="13" customFormat="1" ht="15.95" customHeight="1" x14ac:dyDescent="0.25">
      <c r="A675" s="62">
        <v>520</v>
      </c>
      <c r="B675" s="33" t="s">
        <v>597</v>
      </c>
      <c r="C675" s="17" t="s">
        <v>551</v>
      </c>
      <c r="D675" s="25">
        <v>92.69</v>
      </c>
      <c r="E675" s="14">
        <v>838.3</v>
      </c>
      <c r="F675" s="25">
        <v>333.87</v>
      </c>
      <c r="G675" s="31">
        <f t="shared" ref="G675:G676" si="373">ROUND((E675)*11.7%,2)</f>
        <v>98.08</v>
      </c>
      <c r="H675" s="31">
        <f t="shared" si="367"/>
        <v>1362.94</v>
      </c>
      <c r="I675" s="31">
        <f t="shared" ref="I675:I676" si="374">ROUND(E675*11.6%,2)</f>
        <v>97.24</v>
      </c>
      <c r="J675" s="31">
        <f t="shared" si="345"/>
        <v>1460.18</v>
      </c>
      <c r="K675" s="31">
        <f t="shared" si="332"/>
        <v>43.81</v>
      </c>
      <c r="L675" s="28">
        <f t="shared" si="346"/>
        <v>1503.99</v>
      </c>
      <c r="M675" s="31">
        <f t="shared" si="333"/>
        <v>300.8</v>
      </c>
      <c r="N675" s="31">
        <f t="shared" si="347"/>
        <v>1804.79</v>
      </c>
      <c r="O675" s="25">
        <v>99</v>
      </c>
      <c r="P675" s="16">
        <f t="shared" si="368"/>
        <v>4.5599999999999996</v>
      </c>
      <c r="Q675" s="32">
        <f t="shared" ref="Q675:Q676" si="375">ROUND(451.2/O675,2)</f>
        <v>4.5599999999999996</v>
      </c>
    </row>
    <row r="676" spans="1:17" s="13" customFormat="1" ht="15.95" customHeight="1" x14ac:dyDescent="0.25">
      <c r="A676" s="62">
        <v>521</v>
      </c>
      <c r="B676" s="33" t="s">
        <v>598</v>
      </c>
      <c r="C676" s="17" t="s">
        <v>551</v>
      </c>
      <c r="D676" s="25">
        <v>92.69</v>
      </c>
      <c r="E676" s="14">
        <v>838.3</v>
      </c>
      <c r="F676" s="25">
        <v>333.87</v>
      </c>
      <c r="G676" s="31">
        <f t="shared" si="373"/>
        <v>98.08</v>
      </c>
      <c r="H676" s="31">
        <f t="shared" si="367"/>
        <v>1362.94</v>
      </c>
      <c r="I676" s="31">
        <f t="shared" si="374"/>
        <v>97.24</v>
      </c>
      <c r="J676" s="31">
        <f t="shared" si="345"/>
        <v>1460.18</v>
      </c>
      <c r="K676" s="31">
        <f t="shared" si="332"/>
        <v>43.81</v>
      </c>
      <c r="L676" s="28">
        <f t="shared" si="346"/>
        <v>1503.99</v>
      </c>
      <c r="M676" s="31">
        <f t="shared" si="333"/>
        <v>300.8</v>
      </c>
      <c r="N676" s="31">
        <f t="shared" si="347"/>
        <v>1804.79</v>
      </c>
      <c r="O676" s="25">
        <v>89</v>
      </c>
      <c r="P676" s="16">
        <f t="shared" si="368"/>
        <v>5.07</v>
      </c>
      <c r="Q676" s="32">
        <f t="shared" si="375"/>
        <v>5.07</v>
      </c>
    </row>
    <row r="677" spans="1:17" s="13" customFormat="1" ht="15.95" customHeight="1" x14ac:dyDescent="0.25">
      <c r="A677" s="62">
        <v>522</v>
      </c>
      <c r="B677" s="33" t="s">
        <v>599</v>
      </c>
      <c r="C677" s="17" t="s">
        <v>124</v>
      </c>
      <c r="D677" s="3">
        <v>92.69</v>
      </c>
      <c r="E677" s="3">
        <v>816.99</v>
      </c>
      <c r="F677" s="26">
        <v>329.18</v>
      </c>
      <c r="G677" s="31">
        <f>ROUND((E677)*11.7%,2)</f>
        <v>95.59</v>
      </c>
      <c r="H677" s="31">
        <f t="shared" si="367"/>
        <v>1334.45</v>
      </c>
      <c r="I677" s="31">
        <f>ROUND(E677*11.6%,2)</f>
        <v>94.77</v>
      </c>
      <c r="J677" s="31">
        <f t="shared" si="345"/>
        <v>1429.22</v>
      </c>
      <c r="K677" s="31">
        <f t="shared" si="332"/>
        <v>42.88</v>
      </c>
      <c r="L677" s="28">
        <f t="shared" si="346"/>
        <v>1472.1000000000001</v>
      </c>
      <c r="M677" s="31">
        <f t="shared" si="333"/>
        <v>294.42</v>
      </c>
      <c r="N677" s="31">
        <f t="shared" si="347"/>
        <v>1766.5200000000002</v>
      </c>
      <c r="O677" s="25">
        <v>65</v>
      </c>
      <c r="P677" s="16">
        <f t="shared" si="368"/>
        <v>6.79</v>
      </c>
      <c r="Q677" s="32">
        <f>ROUND(441.63/O677,2)</f>
        <v>6.79</v>
      </c>
    </row>
    <row r="678" spans="1:17" s="13" customFormat="1" ht="8.1" customHeight="1" x14ac:dyDescent="0.25">
      <c r="A678" s="78">
        <v>523</v>
      </c>
      <c r="B678" s="86" t="s">
        <v>600</v>
      </c>
      <c r="C678" s="6" t="s">
        <v>63</v>
      </c>
      <c r="D678" s="93">
        <f>92.69+98.15</f>
        <v>190.84</v>
      </c>
      <c r="E678" s="93">
        <f>816.99+838.3</f>
        <v>1655.29</v>
      </c>
      <c r="F678" s="98">
        <f>329.18+333.87</f>
        <v>663.05</v>
      </c>
      <c r="G678" s="69">
        <f>ROUND((E678)*11.7%,2)</f>
        <v>193.67</v>
      </c>
      <c r="H678" s="69">
        <f t="shared" si="367"/>
        <v>2702.85</v>
      </c>
      <c r="I678" s="69">
        <f>ROUND(E678*11.6%,2)</f>
        <v>192.01</v>
      </c>
      <c r="J678" s="69">
        <f t="shared" si="345"/>
        <v>2894.8599999999997</v>
      </c>
      <c r="K678" s="69">
        <f t="shared" si="332"/>
        <v>86.85</v>
      </c>
      <c r="L678" s="71">
        <f t="shared" si="346"/>
        <v>2981.7099999999996</v>
      </c>
      <c r="M678" s="69">
        <f t="shared" si="333"/>
        <v>596.34</v>
      </c>
      <c r="N678" s="69">
        <f t="shared" si="347"/>
        <v>3578.0499999999997</v>
      </c>
      <c r="O678" s="93">
        <f>31+158</f>
        <v>189</v>
      </c>
      <c r="P678" s="101">
        <f t="shared" si="368"/>
        <v>4.7300000000000004</v>
      </c>
      <c r="Q678" s="96">
        <f>ROUND((441.63+452.88)/O678,2)</f>
        <v>4.7300000000000004</v>
      </c>
    </row>
    <row r="679" spans="1:17" s="13" customFormat="1" ht="8.1" customHeight="1" x14ac:dyDescent="0.25">
      <c r="A679" s="78"/>
      <c r="B679" s="88"/>
      <c r="C679" s="11" t="s">
        <v>486</v>
      </c>
      <c r="D679" s="94"/>
      <c r="E679" s="94"/>
      <c r="F679" s="99"/>
      <c r="G679" s="70">
        <f t="shared" ref="G679" si="376">(D679+E679+F679)*11.7%</f>
        <v>0</v>
      </c>
      <c r="H679" s="70"/>
      <c r="I679" s="70">
        <f t="shared" si="335"/>
        <v>0</v>
      </c>
      <c r="J679" s="70"/>
      <c r="K679" s="70">
        <f t="shared" si="332"/>
        <v>0</v>
      </c>
      <c r="L679" s="72"/>
      <c r="M679" s="70">
        <f t="shared" si="333"/>
        <v>0</v>
      </c>
      <c r="N679" s="70"/>
      <c r="O679" s="94"/>
      <c r="P679" s="102" t="e">
        <f t="shared" si="368"/>
        <v>#DIV/0!</v>
      </c>
      <c r="Q679" s="96"/>
    </row>
    <row r="680" spans="1:17" s="13" customFormat="1" ht="15.95" customHeight="1" x14ac:dyDescent="0.25">
      <c r="A680" s="62">
        <v>524</v>
      </c>
      <c r="B680" s="33" t="s">
        <v>601</v>
      </c>
      <c r="C680" s="17" t="s">
        <v>602</v>
      </c>
      <c r="D680" s="25">
        <v>91.69</v>
      </c>
      <c r="E680" s="25">
        <v>830.08</v>
      </c>
      <c r="F680" s="14">
        <v>399.27</v>
      </c>
      <c r="G680" s="31">
        <f t="shared" ref="G680:G690" si="377">ROUND((E680)*11.7%,2)</f>
        <v>97.12</v>
      </c>
      <c r="H680" s="31">
        <f t="shared" si="367"/>
        <v>1418.1599999999999</v>
      </c>
      <c r="I680" s="31">
        <f t="shared" ref="I680:I690" si="378">ROUND(E680*11.6%,2)</f>
        <v>96.29</v>
      </c>
      <c r="J680" s="31">
        <f t="shared" si="345"/>
        <v>1514.4499999999998</v>
      </c>
      <c r="K680" s="31">
        <f t="shared" si="332"/>
        <v>45.43</v>
      </c>
      <c r="L680" s="28">
        <f t="shared" si="346"/>
        <v>1559.8799999999999</v>
      </c>
      <c r="M680" s="31">
        <f t="shared" si="333"/>
        <v>311.98</v>
      </c>
      <c r="N680" s="31">
        <f t="shared" si="347"/>
        <v>1871.86</v>
      </c>
      <c r="O680" s="25">
        <v>19</v>
      </c>
      <c r="P680" s="16">
        <f t="shared" si="368"/>
        <v>24.63</v>
      </c>
      <c r="Q680" s="32">
        <f>ROUND(467.97/O680,2)</f>
        <v>24.63</v>
      </c>
    </row>
    <row r="681" spans="1:17" s="13" customFormat="1" ht="15.95" customHeight="1" x14ac:dyDescent="0.25">
      <c r="A681" s="62">
        <v>525</v>
      </c>
      <c r="B681" s="33" t="s">
        <v>603</v>
      </c>
      <c r="C681" s="17" t="s">
        <v>63</v>
      </c>
      <c r="D681" s="3">
        <v>92.69</v>
      </c>
      <c r="E681" s="3">
        <v>816.99</v>
      </c>
      <c r="F681" s="26">
        <v>329.18</v>
      </c>
      <c r="G681" s="31">
        <f t="shared" si="377"/>
        <v>95.59</v>
      </c>
      <c r="H681" s="31">
        <f t="shared" si="367"/>
        <v>1334.45</v>
      </c>
      <c r="I681" s="31">
        <f t="shared" si="378"/>
        <v>94.77</v>
      </c>
      <c r="J681" s="31">
        <f t="shared" si="345"/>
        <v>1429.22</v>
      </c>
      <c r="K681" s="31">
        <f t="shared" si="332"/>
        <v>42.88</v>
      </c>
      <c r="L681" s="28">
        <f t="shared" si="346"/>
        <v>1472.1000000000001</v>
      </c>
      <c r="M681" s="31">
        <f t="shared" si="333"/>
        <v>294.42</v>
      </c>
      <c r="N681" s="31">
        <f t="shared" si="347"/>
        <v>1766.5200000000002</v>
      </c>
      <c r="O681" s="25">
        <v>39</v>
      </c>
      <c r="P681" s="16">
        <f t="shared" si="368"/>
        <v>11.32</v>
      </c>
      <c r="Q681" s="32">
        <f>ROUND(441.63/O681,2)</f>
        <v>11.32</v>
      </c>
    </row>
    <row r="682" spans="1:17" s="13" customFormat="1" ht="15.95" customHeight="1" x14ac:dyDescent="0.25">
      <c r="A682" s="62">
        <v>526</v>
      </c>
      <c r="B682" s="33" t="s">
        <v>604</v>
      </c>
      <c r="C682" s="17" t="s">
        <v>484</v>
      </c>
      <c r="D682" s="23">
        <v>98.15</v>
      </c>
      <c r="E682" s="23">
        <v>838.3</v>
      </c>
      <c r="F682" s="23">
        <v>333.87</v>
      </c>
      <c r="G682" s="31">
        <f t="shared" si="377"/>
        <v>98.08</v>
      </c>
      <c r="H682" s="31">
        <f t="shared" si="367"/>
        <v>1368.3999999999999</v>
      </c>
      <c r="I682" s="31">
        <f t="shared" si="378"/>
        <v>97.24</v>
      </c>
      <c r="J682" s="31">
        <f t="shared" si="345"/>
        <v>1465.6399999999999</v>
      </c>
      <c r="K682" s="31">
        <f t="shared" si="332"/>
        <v>43.97</v>
      </c>
      <c r="L682" s="28">
        <f t="shared" si="346"/>
        <v>1509.61</v>
      </c>
      <c r="M682" s="31">
        <f t="shared" si="333"/>
        <v>301.92</v>
      </c>
      <c r="N682" s="31">
        <f t="shared" si="347"/>
        <v>1811.53</v>
      </c>
      <c r="O682" s="25">
        <v>180</v>
      </c>
      <c r="P682" s="16">
        <f t="shared" si="368"/>
        <v>2.52</v>
      </c>
      <c r="Q682" s="34">
        <f>ROUND(452.88/O682,2)</f>
        <v>2.52</v>
      </c>
    </row>
    <row r="683" spans="1:17" s="13" customFormat="1" ht="15.95" customHeight="1" x14ac:dyDescent="0.25">
      <c r="A683" s="62">
        <v>527</v>
      </c>
      <c r="B683" s="33" t="s">
        <v>605</v>
      </c>
      <c r="C683" s="17" t="s">
        <v>124</v>
      </c>
      <c r="D683" s="3">
        <v>92.69</v>
      </c>
      <c r="E683" s="3">
        <v>816.99</v>
      </c>
      <c r="F683" s="26">
        <v>329.18</v>
      </c>
      <c r="G683" s="31">
        <f t="shared" si="377"/>
        <v>95.59</v>
      </c>
      <c r="H683" s="31">
        <f t="shared" si="367"/>
        <v>1334.45</v>
      </c>
      <c r="I683" s="31">
        <f t="shared" si="378"/>
        <v>94.77</v>
      </c>
      <c r="J683" s="31">
        <f t="shared" si="345"/>
        <v>1429.22</v>
      </c>
      <c r="K683" s="31">
        <f t="shared" si="332"/>
        <v>42.88</v>
      </c>
      <c r="L683" s="28">
        <f t="shared" si="346"/>
        <v>1472.1000000000001</v>
      </c>
      <c r="M683" s="31">
        <f t="shared" si="333"/>
        <v>294.42</v>
      </c>
      <c r="N683" s="31">
        <f t="shared" si="347"/>
        <v>1766.5200000000002</v>
      </c>
      <c r="O683" s="25">
        <v>71</v>
      </c>
      <c r="P683" s="16">
        <f t="shared" si="368"/>
        <v>6.22</v>
      </c>
      <c r="Q683" s="32">
        <f>ROUND(441.63/O683,2)</f>
        <v>6.22</v>
      </c>
    </row>
    <row r="684" spans="1:17" s="13" customFormat="1" ht="15.95" customHeight="1" x14ac:dyDescent="0.25">
      <c r="A684" s="62">
        <v>528</v>
      </c>
      <c r="B684" s="33" t="s">
        <v>606</v>
      </c>
      <c r="C684" s="17" t="s">
        <v>870</v>
      </c>
      <c r="D684" s="9">
        <v>91.69</v>
      </c>
      <c r="E684" s="9">
        <v>854.74</v>
      </c>
      <c r="F684" s="9">
        <v>415.85</v>
      </c>
      <c r="G684" s="31">
        <f t="shared" si="377"/>
        <v>100</v>
      </c>
      <c r="H684" s="31">
        <f t="shared" si="367"/>
        <v>1462.2800000000002</v>
      </c>
      <c r="I684" s="31">
        <f t="shared" si="378"/>
        <v>99.15</v>
      </c>
      <c r="J684" s="31">
        <f t="shared" si="345"/>
        <v>1561.4300000000003</v>
      </c>
      <c r="K684" s="31">
        <f t="shared" si="332"/>
        <v>46.84</v>
      </c>
      <c r="L684" s="28">
        <f t="shared" si="346"/>
        <v>1608.2700000000002</v>
      </c>
      <c r="M684" s="31">
        <f t="shared" si="333"/>
        <v>321.64999999999998</v>
      </c>
      <c r="N684" s="31">
        <f t="shared" si="347"/>
        <v>1929.92</v>
      </c>
      <c r="O684" s="25">
        <v>70</v>
      </c>
      <c r="P684" s="16">
        <f t="shared" si="368"/>
        <v>6.89</v>
      </c>
      <c r="Q684" s="34">
        <f>ROUND(482.49/O684,2)</f>
        <v>6.89</v>
      </c>
    </row>
    <row r="685" spans="1:17" s="13" customFormat="1" ht="15.95" customHeight="1" x14ac:dyDescent="0.25">
      <c r="A685" s="62">
        <v>529</v>
      </c>
      <c r="B685" s="33" t="s">
        <v>607</v>
      </c>
      <c r="C685" s="17" t="s">
        <v>489</v>
      </c>
      <c r="D685" s="3">
        <v>92.69</v>
      </c>
      <c r="E685" s="25">
        <v>816.99</v>
      </c>
      <c r="F685" s="25">
        <v>329.18</v>
      </c>
      <c r="G685" s="31">
        <f t="shared" si="377"/>
        <v>95.59</v>
      </c>
      <c r="H685" s="31">
        <f t="shared" si="367"/>
        <v>1334.45</v>
      </c>
      <c r="I685" s="31">
        <f t="shared" si="378"/>
        <v>94.77</v>
      </c>
      <c r="J685" s="31">
        <f t="shared" si="345"/>
        <v>1429.22</v>
      </c>
      <c r="K685" s="31">
        <f t="shared" ref="K685:K698" si="379">ROUND(J685*3%,2)</f>
        <v>42.88</v>
      </c>
      <c r="L685" s="28">
        <f t="shared" si="346"/>
        <v>1472.1000000000001</v>
      </c>
      <c r="M685" s="31">
        <f t="shared" ref="M685:M698" si="380">ROUND(L685*20%,2)</f>
        <v>294.42</v>
      </c>
      <c r="N685" s="31">
        <f t="shared" si="347"/>
        <v>1766.5200000000002</v>
      </c>
      <c r="O685" s="25">
        <v>78</v>
      </c>
      <c r="P685" s="16">
        <f t="shared" si="368"/>
        <v>5.66</v>
      </c>
      <c r="Q685" s="32">
        <f>ROUND(441.63/O685,2)</f>
        <v>5.66</v>
      </c>
    </row>
    <row r="686" spans="1:17" s="13" customFormat="1" ht="15.95" customHeight="1" x14ac:dyDescent="0.25">
      <c r="A686" s="62">
        <v>530</v>
      </c>
      <c r="B686" s="33" t="s">
        <v>608</v>
      </c>
      <c r="C686" s="17" t="s">
        <v>124</v>
      </c>
      <c r="D686" s="3">
        <v>92.69</v>
      </c>
      <c r="E686" s="3">
        <v>816.99</v>
      </c>
      <c r="F686" s="26">
        <v>329.18</v>
      </c>
      <c r="G686" s="31">
        <f t="shared" si="377"/>
        <v>95.59</v>
      </c>
      <c r="H686" s="31">
        <f t="shared" si="367"/>
        <v>1334.45</v>
      </c>
      <c r="I686" s="31">
        <f t="shared" si="378"/>
        <v>94.77</v>
      </c>
      <c r="J686" s="31">
        <f t="shared" si="345"/>
        <v>1429.22</v>
      </c>
      <c r="K686" s="31">
        <f t="shared" si="379"/>
        <v>42.88</v>
      </c>
      <c r="L686" s="28">
        <f t="shared" si="346"/>
        <v>1472.1000000000001</v>
      </c>
      <c r="M686" s="31">
        <f t="shared" si="380"/>
        <v>294.42</v>
      </c>
      <c r="N686" s="31">
        <f t="shared" si="347"/>
        <v>1766.5200000000002</v>
      </c>
      <c r="O686" s="25">
        <v>67</v>
      </c>
      <c r="P686" s="16">
        <f t="shared" si="368"/>
        <v>6.59</v>
      </c>
      <c r="Q686" s="32">
        <f>ROUND(441.63/O686,2)</f>
        <v>6.59</v>
      </c>
    </row>
    <row r="687" spans="1:17" s="13" customFormat="1" ht="15.95" customHeight="1" x14ac:dyDescent="0.25">
      <c r="A687" s="62">
        <v>531</v>
      </c>
      <c r="B687" s="33" t="s">
        <v>609</v>
      </c>
      <c r="C687" s="17" t="s">
        <v>489</v>
      </c>
      <c r="D687" s="3">
        <v>92.69</v>
      </c>
      <c r="E687" s="25">
        <v>816.99</v>
      </c>
      <c r="F687" s="25">
        <v>329.18</v>
      </c>
      <c r="G687" s="31">
        <f t="shared" si="377"/>
        <v>95.59</v>
      </c>
      <c r="H687" s="31">
        <f t="shared" si="367"/>
        <v>1334.45</v>
      </c>
      <c r="I687" s="31">
        <f t="shared" si="378"/>
        <v>94.77</v>
      </c>
      <c r="J687" s="31">
        <f t="shared" si="345"/>
        <v>1429.22</v>
      </c>
      <c r="K687" s="31">
        <f t="shared" si="379"/>
        <v>42.88</v>
      </c>
      <c r="L687" s="28">
        <f t="shared" si="346"/>
        <v>1472.1000000000001</v>
      </c>
      <c r="M687" s="31">
        <f t="shared" si="380"/>
        <v>294.42</v>
      </c>
      <c r="N687" s="31">
        <f t="shared" si="347"/>
        <v>1766.5200000000002</v>
      </c>
      <c r="O687" s="25">
        <v>60</v>
      </c>
      <c r="P687" s="16">
        <f t="shared" si="368"/>
        <v>7.36</v>
      </c>
      <c r="Q687" s="32">
        <f>ROUND(441.63/O687,2)</f>
        <v>7.36</v>
      </c>
    </row>
    <row r="688" spans="1:17" s="13" customFormat="1" ht="15.95" customHeight="1" x14ac:dyDescent="0.25">
      <c r="A688" s="62">
        <v>532</v>
      </c>
      <c r="B688" s="33" t="s">
        <v>610</v>
      </c>
      <c r="C688" s="17" t="s">
        <v>551</v>
      </c>
      <c r="D688" s="25">
        <v>92.69</v>
      </c>
      <c r="E688" s="14">
        <v>838.3</v>
      </c>
      <c r="F688" s="25">
        <v>333.87</v>
      </c>
      <c r="G688" s="31">
        <f t="shared" si="377"/>
        <v>98.08</v>
      </c>
      <c r="H688" s="31">
        <f t="shared" si="367"/>
        <v>1362.94</v>
      </c>
      <c r="I688" s="31">
        <f t="shared" si="378"/>
        <v>97.24</v>
      </c>
      <c r="J688" s="31">
        <f t="shared" si="345"/>
        <v>1460.18</v>
      </c>
      <c r="K688" s="31">
        <f t="shared" si="379"/>
        <v>43.81</v>
      </c>
      <c r="L688" s="28">
        <f t="shared" si="346"/>
        <v>1503.99</v>
      </c>
      <c r="M688" s="31">
        <f t="shared" si="380"/>
        <v>300.8</v>
      </c>
      <c r="N688" s="31">
        <f t="shared" si="347"/>
        <v>1804.79</v>
      </c>
      <c r="O688" s="25">
        <v>106</v>
      </c>
      <c r="P688" s="16">
        <f t="shared" si="368"/>
        <v>4.26</v>
      </c>
      <c r="Q688" s="32">
        <f>ROUND(451.2/O688,2)</f>
        <v>4.26</v>
      </c>
    </row>
    <row r="689" spans="1:17" s="13" customFormat="1" ht="15.95" customHeight="1" x14ac:dyDescent="0.25">
      <c r="A689" s="62">
        <v>533</v>
      </c>
      <c r="B689" s="33" t="s">
        <v>611</v>
      </c>
      <c r="C689" s="17" t="s">
        <v>509</v>
      </c>
      <c r="D689" s="3">
        <v>92.69</v>
      </c>
      <c r="E689" s="23">
        <v>838.3</v>
      </c>
      <c r="F689" s="23">
        <v>333.87</v>
      </c>
      <c r="G689" s="31">
        <f t="shared" si="377"/>
        <v>98.08</v>
      </c>
      <c r="H689" s="31">
        <f t="shared" si="367"/>
        <v>1362.94</v>
      </c>
      <c r="I689" s="31">
        <f t="shared" si="378"/>
        <v>97.24</v>
      </c>
      <c r="J689" s="31">
        <f t="shared" si="345"/>
        <v>1460.18</v>
      </c>
      <c r="K689" s="31">
        <f t="shared" si="379"/>
        <v>43.81</v>
      </c>
      <c r="L689" s="28">
        <f t="shared" si="346"/>
        <v>1503.99</v>
      </c>
      <c r="M689" s="31">
        <f t="shared" si="380"/>
        <v>300.8</v>
      </c>
      <c r="N689" s="31">
        <f t="shared" si="347"/>
        <v>1804.79</v>
      </c>
      <c r="O689" s="25">
        <v>111</v>
      </c>
      <c r="P689" s="16">
        <f t="shared" si="368"/>
        <v>4.0599999999999996</v>
      </c>
      <c r="Q689" s="32">
        <f t="shared" ref="Q689" si="381">ROUND(451.2/O689,2)</f>
        <v>4.0599999999999996</v>
      </c>
    </row>
    <row r="690" spans="1:17" s="13" customFormat="1" ht="15.95" customHeight="1" x14ac:dyDescent="0.25">
      <c r="A690" s="62">
        <v>534</v>
      </c>
      <c r="B690" s="33" t="s">
        <v>612</v>
      </c>
      <c r="C690" s="17" t="s">
        <v>613</v>
      </c>
      <c r="D690" s="23">
        <v>92.69</v>
      </c>
      <c r="E690" s="25">
        <v>816.99</v>
      </c>
      <c r="F690" s="25">
        <v>329.18</v>
      </c>
      <c r="G690" s="18">
        <f t="shared" si="377"/>
        <v>95.59</v>
      </c>
      <c r="H690" s="31">
        <f t="shared" si="367"/>
        <v>1334.45</v>
      </c>
      <c r="I690" s="18">
        <f t="shared" si="378"/>
        <v>94.77</v>
      </c>
      <c r="J690" s="31">
        <f t="shared" si="345"/>
        <v>1429.22</v>
      </c>
      <c r="K690" s="31">
        <f t="shared" si="379"/>
        <v>42.88</v>
      </c>
      <c r="L690" s="28">
        <f t="shared" si="346"/>
        <v>1472.1000000000001</v>
      </c>
      <c r="M690" s="31">
        <f t="shared" si="380"/>
        <v>294.42</v>
      </c>
      <c r="N690" s="31">
        <f t="shared" si="347"/>
        <v>1766.5200000000002</v>
      </c>
      <c r="O690" s="25">
        <v>114</v>
      </c>
      <c r="P690" s="16">
        <f t="shared" si="368"/>
        <v>3.87</v>
      </c>
      <c r="Q690" s="32">
        <f>ROUND(441.63/O690,2)</f>
        <v>3.87</v>
      </c>
    </row>
    <row r="691" spans="1:17" s="13" customFormat="1" ht="15.95" customHeight="1" x14ac:dyDescent="0.25">
      <c r="A691" s="62">
        <v>535</v>
      </c>
      <c r="B691" s="33" t="s">
        <v>614</v>
      </c>
      <c r="C691" s="17" t="s">
        <v>509</v>
      </c>
      <c r="D691" s="3">
        <v>92.69</v>
      </c>
      <c r="E691" s="23">
        <v>838.3</v>
      </c>
      <c r="F691" s="23">
        <v>333.87</v>
      </c>
      <c r="G691" s="31">
        <f t="shared" ref="G691:G692" si="382">ROUND((E691)*11.7%,2)</f>
        <v>98.08</v>
      </c>
      <c r="H691" s="31">
        <f t="shared" si="367"/>
        <v>1362.94</v>
      </c>
      <c r="I691" s="31">
        <f t="shared" ref="I691:I692" si="383">ROUND(E691*11.6%,2)</f>
        <v>97.24</v>
      </c>
      <c r="J691" s="31">
        <f t="shared" si="345"/>
        <v>1460.18</v>
      </c>
      <c r="K691" s="31">
        <f t="shared" si="379"/>
        <v>43.81</v>
      </c>
      <c r="L691" s="28">
        <f t="shared" si="346"/>
        <v>1503.99</v>
      </c>
      <c r="M691" s="31">
        <f t="shared" si="380"/>
        <v>300.8</v>
      </c>
      <c r="N691" s="31">
        <f t="shared" si="347"/>
        <v>1804.79</v>
      </c>
      <c r="O691" s="25">
        <v>110</v>
      </c>
      <c r="P691" s="16">
        <f t="shared" si="368"/>
        <v>4.0999999999999996</v>
      </c>
      <c r="Q691" s="32">
        <f t="shared" ref="Q691:Q692" si="384">ROUND(451.2/O691,2)</f>
        <v>4.0999999999999996</v>
      </c>
    </row>
    <row r="692" spans="1:17" s="13" customFormat="1" ht="15.95" customHeight="1" x14ac:dyDescent="0.25">
      <c r="A692" s="62">
        <v>536</v>
      </c>
      <c r="B692" s="33" t="s">
        <v>615</v>
      </c>
      <c r="C692" s="17" t="s">
        <v>509</v>
      </c>
      <c r="D692" s="3">
        <v>92.69</v>
      </c>
      <c r="E692" s="23">
        <v>838.3</v>
      </c>
      <c r="F692" s="23">
        <v>333.87</v>
      </c>
      <c r="G692" s="31">
        <f t="shared" si="382"/>
        <v>98.08</v>
      </c>
      <c r="H692" s="31">
        <f t="shared" si="367"/>
        <v>1362.94</v>
      </c>
      <c r="I692" s="31">
        <f t="shared" si="383"/>
        <v>97.24</v>
      </c>
      <c r="J692" s="31">
        <f t="shared" si="345"/>
        <v>1460.18</v>
      </c>
      <c r="K692" s="31">
        <f t="shared" si="379"/>
        <v>43.81</v>
      </c>
      <c r="L692" s="28">
        <f t="shared" si="346"/>
        <v>1503.99</v>
      </c>
      <c r="M692" s="31">
        <f t="shared" si="380"/>
        <v>300.8</v>
      </c>
      <c r="N692" s="31">
        <f t="shared" si="347"/>
        <v>1804.79</v>
      </c>
      <c r="O692" s="25">
        <v>112</v>
      </c>
      <c r="P692" s="16">
        <f t="shared" si="368"/>
        <v>4.03</v>
      </c>
      <c r="Q692" s="32">
        <f t="shared" si="384"/>
        <v>4.03</v>
      </c>
    </row>
    <row r="693" spans="1:17" s="13" customFormat="1" ht="15.95" customHeight="1" x14ac:dyDescent="0.25">
      <c r="A693" s="62">
        <v>537</v>
      </c>
      <c r="B693" s="33" t="s">
        <v>616</v>
      </c>
      <c r="C693" s="17" t="s">
        <v>582</v>
      </c>
      <c r="D693" s="3">
        <v>91.69</v>
      </c>
      <c r="E693" s="3">
        <v>833.42</v>
      </c>
      <c r="F693" s="26">
        <v>400</v>
      </c>
      <c r="G693" s="31">
        <f>ROUND((E693)*11.7%,2)</f>
        <v>97.51</v>
      </c>
      <c r="H693" s="31">
        <f t="shared" si="367"/>
        <v>1422.62</v>
      </c>
      <c r="I693" s="31">
        <f>ROUND(E693*11.6%,2)</f>
        <v>96.68</v>
      </c>
      <c r="J693" s="31">
        <f t="shared" si="345"/>
        <v>1519.3</v>
      </c>
      <c r="K693" s="31">
        <f t="shared" si="379"/>
        <v>45.58</v>
      </c>
      <c r="L693" s="28">
        <f t="shared" si="346"/>
        <v>1564.8799999999999</v>
      </c>
      <c r="M693" s="31">
        <f t="shared" si="380"/>
        <v>312.98</v>
      </c>
      <c r="N693" s="31">
        <f t="shared" si="347"/>
        <v>1877.86</v>
      </c>
      <c r="O693" s="25">
        <v>100</v>
      </c>
      <c r="P693" s="16">
        <f t="shared" si="368"/>
        <v>4.6900000000000004</v>
      </c>
      <c r="Q693" s="32">
        <f>ROUND(469.47/O693,2)</f>
        <v>4.6900000000000004</v>
      </c>
    </row>
    <row r="694" spans="1:17" s="13" customFormat="1" ht="15.95" customHeight="1" x14ac:dyDescent="0.25">
      <c r="A694" s="62">
        <v>538</v>
      </c>
      <c r="B694" s="33" t="s">
        <v>617</v>
      </c>
      <c r="C694" s="17" t="s">
        <v>489</v>
      </c>
      <c r="D694" s="3">
        <v>92.69</v>
      </c>
      <c r="E694" s="25">
        <v>816.99</v>
      </c>
      <c r="F694" s="25">
        <v>329.18</v>
      </c>
      <c r="G694" s="31">
        <f>ROUND((E694)*11.7%,2)</f>
        <v>95.59</v>
      </c>
      <c r="H694" s="31">
        <f t="shared" si="367"/>
        <v>1334.45</v>
      </c>
      <c r="I694" s="31">
        <f>ROUND(E694*11.6%,2)</f>
        <v>94.77</v>
      </c>
      <c r="J694" s="31">
        <f t="shared" si="345"/>
        <v>1429.22</v>
      </c>
      <c r="K694" s="31">
        <f t="shared" si="379"/>
        <v>42.88</v>
      </c>
      <c r="L694" s="28">
        <f t="shared" si="346"/>
        <v>1472.1000000000001</v>
      </c>
      <c r="M694" s="31">
        <f t="shared" si="380"/>
        <v>294.42</v>
      </c>
      <c r="N694" s="31">
        <f t="shared" si="347"/>
        <v>1766.5200000000002</v>
      </c>
      <c r="O694" s="25">
        <v>63</v>
      </c>
      <c r="P694" s="16">
        <f t="shared" si="368"/>
        <v>7.01</v>
      </c>
      <c r="Q694" s="32">
        <f>ROUND(441.63/O694,2)</f>
        <v>7.01</v>
      </c>
    </row>
    <row r="695" spans="1:17" s="13" customFormat="1" ht="15.95" customHeight="1" x14ac:dyDescent="0.25">
      <c r="A695" s="62">
        <v>539</v>
      </c>
      <c r="B695" s="33" t="s">
        <v>618</v>
      </c>
      <c r="C695" s="17" t="s">
        <v>509</v>
      </c>
      <c r="D695" s="3">
        <v>92.69</v>
      </c>
      <c r="E695" s="23">
        <v>838.3</v>
      </c>
      <c r="F695" s="23">
        <v>333.87</v>
      </c>
      <c r="G695" s="31">
        <f t="shared" ref="G695:G696" si="385">ROUND((E695)*11.7%,2)</f>
        <v>98.08</v>
      </c>
      <c r="H695" s="31">
        <f t="shared" si="367"/>
        <v>1362.94</v>
      </c>
      <c r="I695" s="31">
        <f t="shared" ref="I695:I696" si="386">ROUND(E695*11.6%,2)</f>
        <v>97.24</v>
      </c>
      <c r="J695" s="31">
        <f t="shared" si="345"/>
        <v>1460.18</v>
      </c>
      <c r="K695" s="31">
        <f t="shared" si="379"/>
        <v>43.81</v>
      </c>
      <c r="L695" s="28">
        <f t="shared" si="346"/>
        <v>1503.99</v>
      </c>
      <c r="M695" s="31">
        <f t="shared" si="380"/>
        <v>300.8</v>
      </c>
      <c r="N695" s="31">
        <f t="shared" si="347"/>
        <v>1804.79</v>
      </c>
      <c r="O695" s="25">
        <v>110</v>
      </c>
      <c r="P695" s="16">
        <f t="shared" si="368"/>
        <v>4.0999999999999996</v>
      </c>
      <c r="Q695" s="32">
        <f t="shared" ref="Q695:Q696" si="387">ROUND(451.2/O695,2)</f>
        <v>4.0999999999999996</v>
      </c>
    </row>
    <row r="696" spans="1:17" s="13" customFormat="1" ht="15.95" customHeight="1" x14ac:dyDescent="0.25">
      <c r="A696" s="62">
        <v>540</v>
      </c>
      <c r="B696" s="33" t="s">
        <v>619</v>
      </c>
      <c r="C696" s="17" t="s">
        <v>509</v>
      </c>
      <c r="D696" s="3">
        <v>92.69</v>
      </c>
      <c r="E696" s="23">
        <v>838.3</v>
      </c>
      <c r="F696" s="23">
        <v>333.87</v>
      </c>
      <c r="G696" s="31">
        <f t="shared" si="385"/>
        <v>98.08</v>
      </c>
      <c r="H696" s="31">
        <f t="shared" si="367"/>
        <v>1362.94</v>
      </c>
      <c r="I696" s="31">
        <f t="shared" si="386"/>
        <v>97.24</v>
      </c>
      <c r="J696" s="31">
        <f t="shared" si="345"/>
        <v>1460.18</v>
      </c>
      <c r="K696" s="31">
        <f t="shared" si="379"/>
        <v>43.81</v>
      </c>
      <c r="L696" s="28">
        <f t="shared" si="346"/>
        <v>1503.99</v>
      </c>
      <c r="M696" s="31">
        <f t="shared" si="380"/>
        <v>300.8</v>
      </c>
      <c r="N696" s="31">
        <f t="shared" si="347"/>
        <v>1804.79</v>
      </c>
      <c r="O696" s="25">
        <v>108</v>
      </c>
      <c r="P696" s="16">
        <f t="shared" si="368"/>
        <v>4.18</v>
      </c>
      <c r="Q696" s="32">
        <f t="shared" si="387"/>
        <v>4.18</v>
      </c>
    </row>
    <row r="697" spans="1:17" s="13" customFormat="1" ht="15.95" customHeight="1" x14ac:dyDescent="0.25">
      <c r="A697" s="62">
        <v>541</v>
      </c>
      <c r="B697" s="33" t="s">
        <v>620</v>
      </c>
      <c r="C697" s="17" t="s">
        <v>551</v>
      </c>
      <c r="D697" s="25">
        <v>92.69</v>
      </c>
      <c r="E697" s="14">
        <v>838.3</v>
      </c>
      <c r="F697" s="25">
        <v>333.87</v>
      </c>
      <c r="G697" s="31">
        <f>ROUND((E697)*11.7%,2)</f>
        <v>98.08</v>
      </c>
      <c r="H697" s="31">
        <f t="shared" si="367"/>
        <v>1362.94</v>
      </c>
      <c r="I697" s="31">
        <f>ROUND(E697*11.6%,2)</f>
        <v>97.24</v>
      </c>
      <c r="J697" s="31">
        <f t="shared" si="345"/>
        <v>1460.18</v>
      </c>
      <c r="K697" s="31">
        <f t="shared" si="379"/>
        <v>43.81</v>
      </c>
      <c r="L697" s="28">
        <f t="shared" si="346"/>
        <v>1503.99</v>
      </c>
      <c r="M697" s="31">
        <f t="shared" si="380"/>
        <v>300.8</v>
      </c>
      <c r="N697" s="31">
        <f t="shared" si="347"/>
        <v>1804.79</v>
      </c>
      <c r="O697" s="25">
        <v>107</v>
      </c>
      <c r="P697" s="16">
        <f t="shared" si="368"/>
        <v>4.22</v>
      </c>
      <c r="Q697" s="32">
        <f>ROUND(451.2/O697,2)</f>
        <v>4.22</v>
      </c>
    </row>
    <row r="698" spans="1:17" s="13" customFormat="1" ht="15.95" customHeight="1" x14ac:dyDescent="0.25">
      <c r="A698" s="62">
        <v>542</v>
      </c>
      <c r="B698" s="33" t="s">
        <v>621</v>
      </c>
      <c r="C698" s="17" t="s">
        <v>124</v>
      </c>
      <c r="D698" s="3">
        <v>92.69</v>
      </c>
      <c r="E698" s="3">
        <v>816.99</v>
      </c>
      <c r="F698" s="26">
        <v>329.18</v>
      </c>
      <c r="G698" s="31">
        <f>ROUND((E698)*11.7%,2)</f>
        <v>95.59</v>
      </c>
      <c r="H698" s="31">
        <f t="shared" si="367"/>
        <v>1334.45</v>
      </c>
      <c r="I698" s="31">
        <f>ROUND(E698*11.6%,2)</f>
        <v>94.77</v>
      </c>
      <c r="J698" s="31">
        <f t="shared" si="345"/>
        <v>1429.22</v>
      </c>
      <c r="K698" s="31">
        <f t="shared" si="379"/>
        <v>42.88</v>
      </c>
      <c r="L698" s="28">
        <f t="shared" si="346"/>
        <v>1472.1000000000001</v>
      </c>
      <c r="M698" s="31">
        <f t="shared" si="380"/>
        <v>294.42</v>
      </c>
      <c r="N698" s="31">
        <f t="shared" si="347"/>
        <v>1766.5200000000002</v>
      </c>
      <c r="O698" s="25">
        <v>71</v>
      </c>
      <c r="P698" s="16">
        <f t="shared" si="368"/>
        <v>6.22</v>
      </c>
      <c r="Q698" s="32">
        <f>ROUND(441.63/O698,2)</f>
        <v>6.22</v>
      </c>
    </row>
    <row r="699" spans="1:17" s="13" customFormat="1" ht="8.1" customHeight="1" x14ac:dyDescent="0.25">
      <c r="A699" s="78">
        <v>543</v>
      </c>
      <c r="B699" s="86" t="s">
        <v>622</v>
      </c>
      <c r="C699" s="6" t="s">
        <v>623</v>
      </c>
      <c r="D699" s="93">
        <f>92.69+91.69</f>
        <v>184.38</v>
      </c>
      <c r="E699" s="93">
        <f>816.99+830.08</f>
        <v>1647.0700000000002</v>
      </c>
      <c r="F699" s="98">
        <f>329.18+399.27</f>
        <v>728.45</v>
      </c>
      <c r="G699" s="69">
        <f>ROUND((E699)*11.7%,2)</f>
        <v>192.71</v>
      </c>
      <c r="H699" s="69">
        <f t="shared" si="367"/>
        <v>2752.6100000000006</v>
      </c>
      <c r="I699" s="69">
        <f>ROUND(E699*11.6%,2)</f>
        <v>191.06</v>
      </c>
      <c r="J699" s="69">
        <f t="shared" si="345"/>
        <v>2943.6700000000005</v>
      </c>
      <c r="K699" s="69">
        <f>ROUND(J699*3%,2)</f>
        <v>88.31</v>
      </c>
      <c r="L699" s="71">
        <f t="shared" si="346"/>
        <v>3031.9800000000005</v>
      </c>
      <c r="M699" s="69">
        <f>ROUND(L699*20%,2)</f>
        <v>606.4</v>
      </c>
      <c r="N699" s="69">
        <f t="shared" si="347"/>
        <v>3638.3800000000006</v>
      </c>
      <c r="O699" s="93">
        <f>36+35</f>
        <v>71</v>
      </c>
      <c r="P699" s="101">
        <f>ROUND(N699/O699/4,2)</f>
        <v>12.81</v>
      </c>
      <c r="Q699" s="96">
        <f>ROUND((441.63+467.97)/O699,2)</f>
        <v>12.81</v>
      </c>
    </row>
    <row r="700" spans="1:17" s="13" customFormat="1" ht="8.1" customHeight="1" x14ac:dyDescent="0.25">
      <c r="A700" s="78"/>
      <c r="B700" s="88"/>
      <c r="C700" s="11" t="s">
        <v>572</v>
      </c>
      <c r="D700" s="94"/>
      <c r="E700" s="94"/>
      <c r="F700" s="99"/>
      <c r="G700" s="70"/>
      <c r="H700" s="70"/>
      <c r="I700" s="70"/>
      <c r="J700" s="70"/>
      <c r="K700" s="70"/>
      <c r="L700" s="72"/>
      <c r="M700" s="70"/>
      <c r="N700" s="70"/>
      <c r="O700" s="94"/>
      <c r="P700" s="102"/>
      <c r="Q700" s="96"/>
    </row>
    <row r="701" spans="1:17" s="13" customFormat="1" ht="15.95" customHeight="1" x14ac:dyDescent="0.25">
      <c r="A701" s="62">
        <v>544</v>
      </c>
      <c r="B701" s="33" t="s">
        <v>624</v>
      </c>
      <c r="C701" s="17" t="s">
        <v>582</v>
      </c>
      <c r="D701" s="3">
        <v>91.69</v>
      </c>
      <c r="E701" s="3">
        <v>833.42</v>
      </c>
      <c r="F701" s="26">
        <v>400</v>
      </c>
      <c r="G701" s="31">
        <f>ROUND((E701)*11.7%,2)</f>
        <v>97.51</v>
      </c>
      <c r="H701" s="31">
        <f t="shared" si="367"/>
        <v>1422.62</v>
      </c>
      <c r="I701" s="31">
        <f>ROUND(E701*11.6%,2)</f>
        <v>96.68</v>
      </c>
      <c r="J701" s="31">
        <f t="shared" si="345"/>
        <v>1519.3</v>
      </c>
      <c r="K701" s="31">
        <f t="shared" ref="K701:K704" si="388">ROUND(J701*3%,2)</f>
        <v>45.58</v>
      </c>
      <c r="L701" s="28">
        <f t="shared" si="346"/>
        <v>1564.8799999999999</v>
      </c>
      <c r="M701" s="31">
        <f t="shared" ref="M701:M704" si="389">ROUND(L701*20%,2)</f>
        <v>312.98</v>
      </c>
      <c r="N701" s="31">
        <f t="shared" ref="N701:N764" si="390">L701+M701</f>
        <v>1877.86</v>
      </c>
      <c r="O701" s="25">
        <v>99</v>
      </c>
      <c r="P701" s="16">
        <f t="shared" ref="P701:P704" si="391">ROUND(N701/O701/4,2)</f>
        <v>4.74</v>
      </c>
      <c r="Q701" s="32">
        <f>ROUND(469.47/O701,2)</f>
        <v>4.74</v>
      </c>
    </row>
    <row r="702" spans="1:17" s="13" customFormat="1" ht="15.95" customHeight="1" x14ac:dyDescent="0.25">
      <c r="A702" s="62">
        <v>545</v>
      </c>
      <c r="B702" s="33" t="s">
        <v>625</v>
      </c>
      <c r="C702" s="17" t="s">
        <v>509</v>
      </c>
      <c r="D702" s="3">
        <v>92.69</v>
      </c>
      <c r="E702" s="23">
        <v>838.3</v>
      </c>
      <c r="F702" s="23">
        <v>333.87</v>
      </c>
      <c r="G702" s="31">
        <f>ROUND((E702)*11.7%,2)</f>
        <v>98.08</v>
      </c>
      <c r="H702" s="31">
        <f t="shared" si="367"/>
        <v>1362.94</v>
      </c>
      <c r="I702" s="31">
        <f>ROUND(E702*11.6%,2)</f>
        <v>97.24</v>
      </c>
      <c r="J702" s="31">
        <f t="shared" ref="J702:J765" si="392">H702+I702</f>
        <v>1460.18</v>
      </c>
      <c r="K702" s="31">
        <f t="shared" si="388"/>
        <v>43.81</v>
      </c>
      <c r="L702" s="28">
        <f t="shared" ref="L702:L765" si="393">J702+K702</f>
        <v>1503.99</v>
      </c>
      <c r="M702" s="31">
        <f t="shared" si="389"/>
        <v>300.8</v>
      </c>
      <c r="N702" s="31">
        <f t="shared" si="390"/>
        <v>1804.79</v>
      </c>
      <c r="O702" s="25">
        <v>100</v>
      </c>
      <c r="P702" s="16">
        <f t="shared" si="391"/>
        <v>4.51</v>
      </c>
      <c r="Q702" s="32">
        <f t="shared" ref="Q702" si="394">ROUND(451.2/O702,2)</f>
        <v>4.51</v>
      </c>
    </row>
    <row r="703" spans="1:17" s="13" customFormat="1" ht="15.95" customHeight="1" x14ac:dyDescent="0.25">
      <c r="A703" s="62">
        <v>546</v>
      </c>
      <c r="B703" s="33" t="s">
        <v>626</v>
      </c>
      <c r="C703" s="17" t="s">
        <v>124</v>
      </c>
      <c r="D703" s="25">
        <v>92.69</v>
      </c>
      <c r="E703" s="25">
        <v>816.99</v>
      </c>
      <c r="F703" s="14">
        <v>329.18</v>
      </c>
      <c r="G703" s="31">
        <f>ROUND((E703)*11.7%,2)</f>
        <v>95.59</v>
      </c>
      <c r="H703" s="31">
        <f t="shared" si="367"/>
        <v>1334.45</v>
      </c>
      <c r="I703" s="31">
        <f>ROUND(E703*11.6%,2)</f>
        <v>94.77</v>
      </c>
      <c r="J703" s="31">
        <f t="shared" si="392"/>
        <v>1429.22</v>
      </c>
      <c r="K703" s="31">
        <f t="shared" si="388"/>
        <v>42.88</v>
      </c>
      <c r="L703" s="28">
        <f t="shared" si="393"/>
        <v>1472.1000000000001</v>
      </c>
      <c r="M703" s="31">
        <f t="shared" si="389"/>
        <v>294.42</v>
      </c>
      <c r="N703" s="31">
        <f t="shared" si="390"/>
        <v>1766.5200000000002</v>
      </c>
      <c r="O703" s="25">
        <v>106</v>
      </c>
      <c r="P703" s="16">
        <f t="shared" si="391"/>
        <v>4.17</v>
      </c>
      <c r="Q703" s="32">
        <f>ROUND(441.63/O703,2)</f>
        <v>4.17</v>
      </c>
    </row>
    <row r="704" spans="1:17" s="13" customFormat="1" ht="15.95" customHeight="1" x14ac:dyDescent="0.25">
      <c r="A704" s="62">
        <v>547</v>
      </c>
      <c r="B704" s="33" t="s">
        <v>627</v>
      </c>
      <c r="C704" s="17" t="s">
        <v>509</v>
      </c>
      <c r="D704" s="3">
        <v>92.69</v>
      </c>
      <c r="E704" s="23">
        <v>838.3</v>
      </c>
      <c r="F704" s="23">
        <v>333.87</v>
      </c>
      <c r="G704" s="31">
        <f>ROUND((E704)*11.7%,2)</f>
        <v>98.08</v>
      </c>
      <c r="H704" s="31">
        <f t="shared" si="367"/>
        <v>1362.94</v>
      </c>
      <c r="I704" s="31">
        <f>ROUND(E704*11.6%,2)</f>
        <v>97.24</v>
      </c>
      <c r="J704" s="31">
        <f t="shared" si="392"/>
        <v>1460.18</v>
      </c>
      <c r="K704" s="31">
        <f t="shared" si="388"/>
        <v>43.81</v>
      </c>
      <c r="L704" s="28">
        <f t="shared" si="393"/>
        <v>1503.99</v>
      </c>
      <c r="M704" s="31">
        <f t="shared" si="389"/>
        <v>300.8</v>
      </c>
      <c r="N704" s="31">
        <f t="shared" si="390"/>
        <v>1804.79</v>
      </c>
      <c r="O704" s="25">
        <v>104</v>
      </c>
      <c r="P704" s="16">
        <f t="shared" si="391"/>
        <v>4.34</v>
      </c>
      <c r="Q704" s="32">
        <f t="shared" ref="Q704" si="395">ROUND(451.2/O704,2)</f>
        <v>4.34</v>
      </c>
    </row>
    <row r="705" spans="1:17" s="13" customFormat="1" ht="8.1" customHeight="1" x14ac:dyDescent="0.25">
      <c r="A705" s="78">
        <v>548</v>
      </c>
      <c r="B705" s="86" t="s">
        <v>628</v>
      </c>
      <c r="C705" s="6" t="s">
        <v>63</v>
      </c>
      <c r="D705" s="93">
        <f>92.69+91.69</f>
        <v>184.38</v>
      </c>
      <c r="E705" s="93">
        <f>816.99+833.42</f>
        <v>1650.4099999999999</v>
      </c>
      <c r="F705" s="98">
        <f>329.18+400</f>
        <v>729.18000000000006</v>
      </c>
      <c r="G705" s="69">
        <f>ROUND((E705)*11.7%,2)</f>
        <v>193.1</v>
      </c>
      <c r="H705" s="69">
        <f t="shared" si="367"/>
        <v>2757.07</v>
      </c>
      <c r="I705" s="69">
        <f>ROUND(E705*11.6%,2)</f>
        <v>191.45</v>
      </c>
      <c r="J705" s="69">
        <f t="shared" si="392"/>
        <v>2948.52</v>
      </c>
      <c r="K705" s="69">
        <f>ROUND(J705*3%,2)</f>
        <v>88.46</v>
      </c>
      <c r="L705" s="71">
        <f t="shared" si="393"/>
        <v>3036.98</v>
      </c>
      <c r="M705" s="69">
        <f>ROUND(L705*20%,2)</f>
        <v>607.4</v>
      </c>
      <c r="N705" s="69">
        <f t="shared" si="390"/>
        <v>3644.38</v>
      </c>
      <c r="O705" s="93">
        <f>78+80</f>
        <v>158</v>
      </c>
      <c r="P705" s="101">
        <f>ROUND(N705/O705/4,2)</f>
        <v>5.77</v>
      </c>
      <c r="Q705" s="96">
        <f>ROUND((441.63+469.47)/O705,2)</f>
        <v>5.77</v>
      </c>
    </row>
    <row r="706" spans="1:17" s="13" customFormat="1" ht="8.1" customHeight="1" x14ac:dyDescent="0.25">
      <c r="A706" s="78"/>
      <c r="B706" s="88"/>
      <c r="C706" s="11" t="s">
        <v>629</v>
      </c>
      <c r="D706" s="94"/>
      <c r="E706" s="94"/>
      <c r="F706" s="99"/>
      <c r="G706" s="70"/>
      <c r="H706" s="70"/>
      <c r="I706" s="70"/>
      <c r="J706" s="70"/>
      <c r="K706" s="70"/>
      <c r="L706" s="72"/>
      <c r="M706" s="70"/>
      <c r="N706" s="70"/>
      <c r="O706" s="94"/>
      <c r="P706" s="102"/>
      <c r="Q706" s="96"/>
    </row>
    <row r="707" spans="1:17" s="13" customFormat="1" ht="15.95" customHeight="1" x14ac:dyDescent="0.25">
      <c r="A707" s="62">
        <v>549</v>
      </c>
      <c r="B707" s="33" t="s">
        <v>630</v>
      </c>
      <c r="C707" s="17" t="s">
        <v>124</v>
      </c>
      <c r="D707" s="25">
        <v>92.69</v>
      </c>
      <c r="E707" s="25">
        <v>816.99</v>
      </c>
      <c r="F707" s="14">
        <v>329.18</v>
      </c>
      <c r="G707" s="31">
        <f>ROUND((E707)*11.7%,2)</f>
        <v>95.59</v>
      </c>
      <c r="H707" s="31">
        <f t="shared" si="367"/>
        <v>1334.45</v>
      </c>
      <c r="I707" s="31">
        <f>ROUND(E707*11.6%,2)</f>
        <v>94.77</v>
      </c>
      <c r="J707" s="31">
        <f t="shared" si="392"/>
        <v>1429.22</v>
      </c>
      <c r="K707" s="31">
        <f t="shared" ref="K707:K720" si="396">ROUND(J707*3%,2)</f>
        <v>42.88</v>
      </c>
      <c r="L707" s="28">
        <f t="shared" si="393"/>
        <v>1472.1000000000001</v>
      </c>
      <c r="M707" s="31">
        <f t="shared" ref="M707:M720" si="397">ROUND(L707*20%,2)</f>
        <v>294.42</v>
      </c>
      <c r="N707" s="31">
        <f t="shared" si="390"/>
        <v>1766.5200000000002</v>
      </c>
      <c r="O707" s="25">
        <v>107</v>
      </c>
      <c r="P707" s="16">
        <f t="shared" ref="P707:P720" si="398">ROUND(N707/O707/4,2)</f>
        <v>4.13</v>
      </c>
      <c r="Q707" s="32">
        <f>ROUND(441.63/O707,2)</f>
        <v>4.13</v>
      </c>
    </row>
    <row r="708" spans="1:17" s="13" customFormat="1" ht="15.95" customHeight="1" x14ac:dyDescent="0.25">
      <c r="A708" s="62">
        <v>550</v>
      </c>
      <c r="B708" s="33" t="s">
        <v>631</v>
      </c>
      <c r="C708" s="17" t="s">
        <v>489</v>
      </c>
      <c r="D708" s="3">
        <v>92.69</v>
      </c>
      <c r="E708" s="25">
        <v>816.99</v>
      </c>
      <c r="F708" s="25">
        <v>329.18</v>
      </c>
      <c r="G708" s="31">
        <f>ROUND((E708)*11.7%,2)</f>
        <v>95.59</v>
      </c>
      <c r="H708" s="31">
        <f t="shared" si="367"/>
        <v>1334.45</v>
      </c>
      <c r="I708" s="31">
        <f>ROUND(E708*11.6%,2)</f>
        <v>94.77</v>
      </c>
      <c r="J708" s="31">
        <f t="shared" si="392"/>
        <v>1429.22</v>
      </c>
      <c r="K708" s="31">
        <f t="shared" si="396"/>
        <v>42.88</v>
      </c>
      <c r="L708" s="28">
        <f t="shared" si="393"/>
        <v>1472.1000000000001</v>
      </c>
      <c r="M708" s="31">
        <f t="shared" si="397"/>
        <v>294.42</v>
      </c>
      <c r="N708" s="31">
        <f t="shared" si="390"/>
        <v>1766.5200000000002</v>
      </c>
      <c r="O708" s="25">
        <v>119</v>
      </c>
      <c r="P708" s="16">
        <f t="shared" si="398"/>
        <v>3.71</v>
      </c>
      <c r="Q708" s="32">
        <f>ROUND(441.63/O708,2)</f>
        <v>3.71</v>
      </c>
    </row>
    <row r="709" spans="1:17" s="13" customFormat="1" ht="15.95" customHeight="1" x14ac:dyDescent="0.25">
      <c r="A709" s="62">
        <v>551</v>
      </c>
      <c r="B709" s="33" t="s">
        <v>632</v>
      </c>
      <c r="C709" s="17" t="s">
        <v>551</v>
      </c>
      <c r="D709" s="25">
        <v>92.69</v>
      </c>
      <c r="E709" s="14">
        <v>838.3</v>
      </c>
      <c r="F709" s="25">
        <v>333.87</v>
      </c>
      <c r="G709" s="31">
        <f>ROUND((E709)*11.7%,2)</f>
        <v>98.08</v>
      </c>
      <c r="H709" s="31">
        <f t="shared" si="367"/>
        <v>1362.94</v>
      </c>
      <c r="I709" s="31">
        <f>ROUND(E709*11.6%,2)</f>
        <v>97.24</v>
      </c>
      <c r="J709" s="31">
        <f t="shared" si="392"/>
        <v>1460.18</v>
      </c>
      <c r="K709" s="31">
        <f t="shared" si="396"/>
        <v>43.81</v>
      </c>
      <c r="L709" s="28">
        <f t="shared" si="393"/>
        <v>1503.99</v>
      </c>
      <c r="M709" s="31">
        <f t="shared" si="397"/>
        <v>300.8</v>
      </c>
      <c r="N709" s="31">
        <f t="shared" si="390"/>
        <v>1804.79</v>
      </c>
      <c r="O709" s="25">
        <v>79</v>
      </c>
      <c r="P709" s="16">
        <f t="shared" si="398"/>
        <v>5.71</v>
      </c>
      <c r="Q709" s="32">
        <f>ROUND(451.2/O709,2)</f>
        <v>5.71</v>
      </c>
    </row>
    <row r="710" spans="1:17" s="13" customFormat="1" ht="15.95" customHeight="1" x14ac:dyDescent="0.25">
      <c r="A710" s="62">
        <v>552</v>
      </c>
      <c r="B710" s="33" t="s">
        <v>633</v>
      </c>
      <c r="C710" s="17" t="s">
        <v>634</v>
      </c>
      <c r="D710" s="25">
        <v>91.69</v>
      </c>
      <c r="E710" s="25">
        <v>854.74</v>
      </c>
      <c r="F710" s="14">
        <v>415.85</v>
      </c>
      <c r="G710" s="31">
        <f>ROUND((E710)*11.7%,2)</f>
        <v>100</v>
      </c>
      <c r="H710" s="31">
        <f t="shared" si="367"/>
        <v>1462.2800000000002</v>
      </c>
      <c r="I710" s="31">
        <f>ROUND(E710*11.6%,2)</f>
        <v>99.15</v>
      </c>
      <c r="J710" s="31">
        <f t="shared" si="392"/>
        <v>1561.4300000000003</v>
      </c>
      <c r="K710" s="31">
        <f t="shared" si="396"/>
        <v>46.84</v>
      </c>
      <c r="L710" s="28">
        <f t="shared" si="393"/>
        <v>1608.2700000000002</v>
      </c>
      <c r="M710" s="31">
        <f t="shared" si="397"/>
        <v>321.64999999999998</v>
      </c>
      <c r="N710" s="31">
        <f t="shared" si="390"/>
        <v>1929.92</v>
      </c>
      <c r="O710" s="25">
        <v>88</v>
      </c>
      <c r="P710" s="16">
        <f t="shared" si="398"/>
        <v>5.48</v>
      </c>
      <c r="Q710" s="32">
        <f>ROUND(482.49/O710,2)</f>
        <v>5.48</v>
      </c>
    </row>
    <row r="711" spans="1:17" s="13" customFormat="1" ht="15.95" customHeight="1" x14ac:dyDescent="0.25">
      <c r="A711" s="62">
        <v>553</v>
      </c>
      <c r="B711" s="33" t="s">
        <v>635</v>
      </c>
      <c r="C711" s="17" t="s">
        <v>551</v>
      </c>
      <c r="D711" s="25">
        <v>92.69</v>
      </c>
      <c r="E711" s="14">
        <v>838.3</v>
      </c>
      <c r="F711" s="25">
        <v>333.87</v>
      </c>
      <c r="G711" s="31">
        <f>ROUND((E711)*11.7%,2)</f>
        <v>98.08</v>
      </c>
      <c r="H711" s="31">
        <f t="shared" si="367"/>
        <v>1362.94</v>
      </c>
      <c r="I711" s="31">
        <f>ROUND(E711*11.6%,2)</f>
        <v>97.24</v>
      </c>
      <c r="J711" s="31">
        <f t="shared" si="392"/>
        <v>1460.18</v>
      </c>
      <c r="K711" s="31">
        <f t="shared" si="396"/>
        <v>43.81</v>
      </c>
      <c r="L711" s="28">
        <f t="shared" si="393"/>
        <v>1503.99</v>
      </c>
      <c r="M711" s="31">
        <f t="shared" si="397"/>
        <v>300.8</v>
      </c>
      <c r="N711" s="31">
        <f t="shared" si="390"/>
        <v>1804.79</v>
      </c>
      <c r="O711" s="25">
        <v>149</v>
      </c>
      <c r="P711" s="16">
        <f t="shared" si="398"/>
        <v>3.03</v>
      </c>
      <c r="Q711" s="32">
        <f>ROUND(451.2/O711,2)</f>
        <v>3.03</v>
      </c>
    </row>
    <row r="712" spans="1:17" s="13" customFormat="1" ht="15.95" customHeight="1" x14ac:dyDescent="0.25">
      <c r="A712" s="62">
        <v>554</v>
      </c>
      <c r="B712" s="33" t="s">
        <v>636</v>
      </c>
      <c r="C712" s="17" t="s">
        <v>493</v>
      </c>
      <c r="D712" s="3">
        <v>92.69</v>
      </c>
      <c r="E712" s="25">
        <v>816.99</v>
      </c>
      <c r="F712" s="25">
        <v>329.18</v>
      </c>
      <c r="G712" s="31">
        <f t="shared" ref="G712:G713" si="399">ROUND((E712)*11.7%,2)</f>
        <v>95.59</v>
      </c>
      <c r="H712" s="31">
        <f t="shared" si="367"/>
        <v>1334.45</v>
      </c>
      <c r="I712" s="31">
        <f t="shared" ref="I712:I713" si="400">ROUND(E712*11.6%,2)</f>
        <v>94.77</v>
      </c>
      <c r="J712" s="31">
        <f t="shared" si="392"/>
        <v>1429.22</v>
      </c>
      <c r="K712" s="31">
        <f t="shared" si="396"/>
        <v>42.88</v>
      </c>
      <c r="L712" s="28">
        <f t="shared" si="393"/>
        <v>1472.1000000000001</v>
      </c>
      <c r="M712" s="31">
        <f t="shared" si="397"/>
        <v>294.42</v>
      </c>
      <c r="N712" s="31">
        <f t="shared" si="390"/>
        <v>1766.5200000000002</v>
      </c>
      <c r="O712" s="25">
        <v>15</v>
      </c>
      <c r="P712" s="16">
        <f t="shared" si="398"/>
        <v>29.44</v>
      </c>
      <c r="Q712" s="32">
        <f t="shared" ref="Q712:Q713" si="401">ROUND(441.63/O712,2)</f>
        <v>29.44</v>
      </c>
    </row>
    <row r="713" spans="1:17" s="13" customFormat="1" ht="15.95" customHeight="1" x14ac:dyDescent="0.25">
      <c r="A713" s="62">
        <v>555</v>
      </c>
      <c r="B713" s="33" t="s">
        <v>637</v>
      </c>
      <c r="C713" s="17" t="s">
        <v>493</v>
      </c>
      <c r="D713" s="3">
        <v>92.69</v>
      </c>
      <c r="E713" s="25">
        <v>816.99</v>
      </c>
      <c r="F713" s="25">
        <v>329.18</v>
      </c>
      <c r="G713" s="31">
        <f t="shared" si="399"/>
        <v>95.59</v>
      </c>
      <c r="H713" s="31">
        <f t="shared" si="367"/>
        <v>1334.45</v>
      </c>
      <c r="I713" s="31">
        <f t="shared" si="400"/>
        <v>94.77</v>
      </c>
      <c r="J713" s="31">
        <f t="shared" si="392"/>
        <v>1429.22</v>
      </c>
      <c r="K713" s="31">
        <f t="shared" si="396"/>
        <v>42.88</v>
      </c>
      <c r="L713" s="28">
        <f t="shared" si="393"/>
        <v>1472.1000000000001</v>
      </c>
      <c r="M713" s="31">
        <f t="shared" si="397"/>
        <v>294.42</v>
      </c>
      <c r="N713" s="31">
        <f t="shared" si="390"/>
        <v>1766.5200000000002</v>
      </c>
      <c r="O713" s="25">
        <v>10</v>
      </c>
      <c r="P713" s="16">
        <f t="shared" si="398"/>
        <v>44.16</v>
      </c>
      <c r="Q713" s="32">
        <f t="shared" si="401"/>
        <v>44.16</v>
      </c>
    </row>
    <row r="714" spans="1:17" s="13" customFormat="1" ht="15.95" customHeight="1" x14ac:dyDescent="0.25">
      <c r="A714" s="62">
        <v>556</v>
      </c>
      <c r="B714" s="33" t="s">
        <v>638</v>
      </c>
      <c r="C714" s="17" t="s">
        <v>63</v>
      </c>
      <c r="D714" s="25">
        <v>92.69</v>
      </c>
      <c r="E714" s="25">
        <v>816.99</v>
      </c>
      <c r="F714" s="14">
        <v>329.18</v>
      </c>
      <c r="G714" s="31">
        <f>ROUND((E714)*11.7%,2)</f>
        <v>95.59</v>
      </c>
      <c r="H714" s="31">
        <f t="shared" si="367"/>
        <v>1334.45</v>
      </c>
      <c r="I714" s="31">
        <f>ROUND(E714*11.6%,2)</f>
        <v>94.77</v>
      </c>
      <c r="J714" s="31">
        <f t="shared" si="392"/>
        <v>1429.22</v>
      </c>
      <c r="K714" s="31">
        <f t="shared" si="396"/>
        <v>42.88</v>
      </c>
      <c r="L714" s="28">
        <f t="shared" si="393"/>
        <v>1472.1000000000001</v>
      </c>
      <c r="M714" s="31">
        <f t="shared" si="397"/>
        <v>294.42</v>
      </c>
      <c r="N714" s="31">
        <f t="shared" si="390"/>
        <v>1766.5200000000002</v>
      </c>
      <c r="O714" s="25">
        <v>57</v>
      </c>
      <c r="P714" s="16">
        <f t="shared" si="398"/>
        <v>7.75</v>
      </c>
      <c r="Q714" s="32">
        <f>ROUND(441.63/O714,2)</f>
        <v>7.75</v>
      </c>
    </row>
    <row r="715" spans="1:17" s="13" customFormat="1" ht="15.95" customHeight="1" x14ac:dyDescent="0.25">
      <c r="A715" s="62">
        <v>557</v>
      </c>
      <c r="B715" s="33" t="s">
        <v>639</v>
      </c>
      <c r="C715" s="17" t="s">
        <v>489</v>
      </c>
      <c r="D715" s="3">
        <v>92.69</v>
      </c>
      <c r="E715" s="25">
        <v>816.99</v>
      </c>
      <c r="F715" s="25">
        <v>329.18</v>
      </c>
      <c r="G715" s="31">
        <f t="shared" ref="G715:G716" si="402">ROUND((E715)*11.7%,2)</f>
        <v>95.59</v>
      </c>
      <c r="H715" s="31">
        <f t="shared" si="367"/>
        <v>1334.45</v>
      </c>
      <c r="I715" s="31">
        <f t="shared" ref="I715:I716" si="403">ROUND(E715*11.6%,2)</f>
        <v>94.77</v>
      </c>
      <c r="J715" s="31">
        <f t="shared" si="392"/>
        <v>1429.22</v>
      </c>
      <c r="K715" s="31">
        <f t="shared" si="396"/>
        <v>42.88</v>
      </c>
      <c r="L715" s="28">
        <f t="shared" si="393"/>
        <v>1472.1000000000001</v>
      </c>
      <c r="M715" s="31">
        <f t="shared" si="397"/>
        <v>294.42</v>
      </c>
      <c r="N715" s="31">
        <f t="shared" si="390"/>
        <v>1766.5200000000002</v>
      </c>
      <c r="O715" s="25">
        <v>59</v>
      </c>
      <c r="P715" s="16">
        <f t="shared" si="398"/>
        <v>7.49</v>
      </c>
      <c r="Q715" s="32">
        <f t="shared" ref="Q715:Q716" si="404">ROUND(441.63/O715,2)</f>
        <v>7.49</v>
      </c>
    </row>
    <row r="716" spans="1:17" s="13" customFormat="1" ht="15.95" customHeight="1" x14ac:dyDescent="0.25">
      <c r="A716" s="62">
        <v>558</v>
      </c>
      <c r="B716" s="33" t="s">
        <v>640</v>
      </c>
      <c r="C716" s="17" t="s">
        <v>493</v>
      </c>
      <c r="D716" s="3">
        <v>92.69</v>
      </c>
      <c r="E716" s="25">
        <v>816.99</v>
      </c>
      <c r="F716" s="25">
        <v>329.18</v>
      </c>
      <c r="G716" s="31">
        <f t="shared" si="402"/>
        <v>95.59</v>
      </c>
      <c r="H716" s="31">
        <f t="shared" si="367"/>
        <v>1334.45</v>
      </c>
      <c r="I716" s="31">
        <f t="shared" si="403"/>
        <v>94.77</v>
      </c>
      <c r="J716" s="31">
        <f t="shared" si="392"/>
        <v>1429.22</v>
      </c>
      <c r="K716" s="31">
        <f t="shared" si="396"/>
        <v>42.88</v>
      </c>
      <c r="L716" s="28">
        <f t="shared" si="393"/>
        <v>1472.1000000000001</v>
      </c>
      <c r="M716" s="31">
        <f t="shared" si="397"/>
        <v>294.42</v>
      </c>
      <c r="N716" s="31">
        <f t="shared" si="390"/>
        <v>1766.5200000000002</v>
      </c>
      <c r="O716" s="25">
        <v>3</v>
      </c>
      <c r="P716" s="16">
        <f t="shared" si="398"/>
        <v>147.21</v>
      </c>
      <c r="Q716" s="32">
        <f t="shared" si="404"/>
        <v>147.21</v>
      </c>
    </row>
    <row r="717" spans="1:17" s="13" customFormat="1" ht="15.95" customHeight="1" x14ac:dyDescent="0.25">
      <c r="A717" s="62">
        <v>559</v>
      </c>
      <c r="B717" s="33" t="s">
        <v>641</v>
      </c>
      <c r="C717" s="17" t="s">
        <v>509</v>
      </c>
      <c r="D717" s="3">
        <v>92.69</v>
      </c>
      <c r="E717" s="23">
        <v>838.3</v>
      </c>
      <c r="F717" s="23">
        <v>333.87</v>
      </c>
      <c r="G717" s="31">
        <f>ROUND((E717)*11.7%,2)</f>
        <v>98.08</v>
      </c>
      <c r="H717" s="31">
        <f t="shared" si="367"/>
        <v>1362.94</v>
      </c>
      <c r="I717" s="31">
        <f>ROUND(E717*11.6%,2)</f>
        <v>97.24</v>
      </c>
      <c r="J717" s="31">
        <f t="shared" si="392"/>
        <v>1460.18</v>
      </c>
      <c r="K717" s="31">
        <f t="shared" si="396"/>
        <v>43.81</v>
      </c>
      <c r="L717" s="28">
        <f t="shared" si="393"/>
        <v>1503.99</v>
      </c>
      <c r="M717" s="31">
        <f t="shared" si="397"/>
        <v>300.8</v>
      </c>
      <c r="N717" s="31">
        <f t="shared" si="390"/>
        <v>1804.79</v>
      </c>
      <c r="O717" s="25">
        <v>70</v>
      </c>
      <c r="P717" s="16">
        <f t="shared" si="398"/>
        <v>6.45</v>
      </c>
      <c r="Q717" s="32">
        <f t="shared" ref="Q717" si="405">ROUND(451.2/O717,2)</f>
        <v>6.45</v>
      </c>
    </row>
    <row r="718" spans="1:17" s="13" customFormat="1" ht="15.95" customHeight="1" x14ac:dyDescent="0.25">
      <c r="A718" s="62">
        <v>560</v>
      </c>
      <c r="B718" s="33" t="s">
        <v>642</v>
      </c>
      <c r="C718" s="17" t="s">
        <v>489</v>
      </c>
      <c r="D718" s="3">
        <v>92.69</v>
      </c>
      <c r="E718" s="25">
        <v>816.99</v>
      </c>
      <c r="F718" s="25">
        <v>329.18</v>
      </c>
      <c r="G718" s="31">
        <f t="shared" ref="G718:G719" si="406">ROUND((E718)*11.7%,2)</f>
        <v>95.59</v>
      </c>
      <c r="H718" s="31">
        <f t="shared" si="367"/>
        <v>1334.45</v>
      </c>
      <c r="I718" s="31">
        <f t="shared" ref="I718:I719" si="407">ROUND(E718*11.6%,2)</f>
        <v>94.77</v>
      </c>
      <c r="J718" s="31">
        <f t="shared" si="392"/>
        <v>1429.22</v>
      </c>
      <c r="K718" s="31">
        <f t="shared" si="396"/>
        <v>42.88</v>
      </c>
      <c r="L718" s="28">
        <f t="shared" si="393"/>
        <v>1472.1000000000001</v>
      </c>
      <c r="M718" s="31">
        <f t="shared" si="397"/>
        <v>294.42</v>
      </c>
      <c r="N718" s="31">
        <f t="shared" si="390"/>
        <v>1766.5200000000002</v>
      </c>
      <c r="O718" s="25">
        <v>60</v>
      </c>
      <c r="P718" s="16">
        <f t="shared" si="398"/>
        <v>7.36</v>
      </c>
      <c r="Q718" s="32">
        <f t="shared" ref="Q718:Q719" si="408">ROUND(441.63/O718,2)</f>
        <v>7.36</v>
      </c>
    </row>
    <row r="719" spans="1:17" s="13" customFormat="1" ht="15.95" customHeight="1" x14ac:dyDescent="0.25">
      <c r="A719" s="62">
        <v>561</v>
      </c>
      <c r="B719" s="33" t="s">
        <v>643</v>
      </c>
      <c r="C719" s="17" t="s">
        <v>489</v>
      </c>
      <c r="D719" s="3">
        <v>92.69</v>
      </c>
      <c r="E719" s="25">
        <v>816.99</v>
      </c>
      <c r="F719" s="25">
        <v>329.18</v>
      </c>
      <c r="G719" s="31">
        <f t="shared" si="406"/>
        <v>95.59</v>
      </c>
      <c r="H719" s="31">
        <f t="shared" si="367"/>
        <v>1334.45</v>
      </c>
      <c r="I719" s="31">
        <f t="shared" si="407"/>
        <v>94.77</v>
      </c>
      <c r="J719" s="31">
        <f t="shared" si="392"/>
        <v>1429.22</v>
      </c>
      <c r="K719" s="31">
        <f t="shared" si="396"/>
        <v>42.88</v>
      </c>
      <c r="L719" s="28">
        <f t="shared" si="393"/>
        <v>1472.1000000000001</v>
      </c>
      <c r="M719" s="31">
        <f t="shared" si="397"/>
        <v>294.42</v>
      </c>
      <c r="N719" s="31">
        <f t="shared" si="390"/>
        <v>1766.5200000000002</v>
      </c>
      <c r="O719" s="25">
        <v>43</v>
      </c>
      <c r="P719" s="16">
        <f t="shared" si="398"/>
        <v>10.27</v>
      </c>
      <c r="Q719" s="32">
        <f t="shared" si="408"/>
        <v>10.27</v>
      </c>
    </row>
    <row r="720" spans="1:17" s="13" customFormat="1" ht="15.95" customHeight="1" x14ac:dyDescent="0.25">
      <c r="A720" s="62">
        <v>562</v>
      </c>
      <c r="B720" s="33" t="s">
        <v>644</v>
      </c>
      <c r="C720" s="17" t="s">
        <v>124</v>
      </c>
      <c r="D720" s="25">
        <v>92.69</v>
      </c>
      <c r="E720" s="25">
        <v>816.99</v>
      </c>
      <c r="F720" s="14">
        <v>329.18</v>
      </c>
      <c r="G720" s="31">
        <f>ROUND((E720)*11.7%,2)</f>
        <v>95.59</v>
      </c>
      <c r="H720" s="31">
        <f t="shared" si="367"/>
        <v>1334.45</v>
      </c>
      <c r="I720" s="31">
        <f>ROUND(E720*11.6%,2)</f>
        <v>94.77</v>
      </c>
      <c r="J720" s="31">
        <f t="shared" si="392"/>
        <v>1429.22</v>
      </c>
      <c r="K720" s="31">
        <f t="shared" si="396"/>
        <v>42.88</v>
      </c>
      <c r="L720" s="28">
        <f t="shared" si="393"/>
        <v>1472.1000000000001</v>
      </c>
      <c r="M720" s="31">
        <f t="shared" si="397"/>
        <v>294.42</v>
      </c>
      <c r="N720" s="31">
        <f t="shared" si="390"/>
        <v>1766.5200000000002</v>
      </c>
      <c r="O720" s="25">
        <v>75</v>
      </c>
      <c r="P720" s="16">
        <f t="shared" si="398"/>
        <v>5.89</v>
      </c>
      <c r="Q720" s="32">
        <f>ROUND(441.63/O720,2)</f>
        <v>5.89</v>
      </c>
    </row>
    <row r="721" spans="1:17" s="13" customFormat="1" ht="8.1" customHeight="1" x14ac:dyDescent="0.25">
      <c r="A721" s="78">
        <v>563</v>
      </c>
      <c r="B721" s="86" t="s">
        <v>645</v>
      </c>
      <c r="C721" s="6" t="s">
        <v>493</v>
      </c>
      <c r="D721" s="93">
        <f>92.69*2</f>
        <v>185.38</v>
      </c>
      <c r="E721" s="93">
        <f>816.99*2</f>
        <v>1633.98</v>
      </c>
      <c r="F721" s="98">
        <f>329.18*2</f>
        <v>658.36</v>
      </c>
      <c r="G721" s="69">
        <f>ROUND((E721)*11.7%,2)</f>
        <v>191.18</v>
      </c>
      <c r="H721" s="69">
        <f t="shared" si="367"/>
        <v>2668.9</v>
      </c>
      <c r="I721" s="69">
        <f>ROUND(E721*11.6%,2)</f>
        <v>189.54</v>
      </c>
      <c r="J721" s="69">
        <f t="shared" si="392"/>
        <v>2858.44</v>
      </c>
      <c r="K721" s="69">
        <f>ROUND(J721*3%,2)</f>
        <v>85.75</v>
      </c>
      <c r="L721" s="71">
        <f t="shared" si="393"/>
        <v>2944.19</v>
      </c>
      <c r="M721" s="69">
        <f>ROUND(L721*20%,2)</f>
        <v>588.84</v>
      </c>
      <c r="N721" s="69">
        <f t="shared" si="390"/>
        <v>3533.03</v>
      </c>
      <c r="O721" s="93">
        <f>24+70</f>
        <v>94</v>
      </c>
      <c r="P721" s="101">
        <f>ROUND(N721/O721/4,2)</f>
        <v>9.4</v>
      </c>
      <c r="Q721" s="96">
        <f>ROUND(441.63*2/O721,2)</f>
        <v>9.4</v>
      </c>
    </row>
    <row r="722" spans="1:17" s="13" customFormat="1" ht="8.1" customHeight="1" x14ac:dyDescent="0.25">
      <c r="A722" s="78"/>
      <c r="B722" s="88"/>
      <c r="C722" s="11" t="s">
        <v>489</v>
      </c>
      <c r="D722" s="94"/>
      <c r="E722" s="94"/>
      <c r="F722" s="99"/>
      <c r="G722" s="70"/>
      <c r="H722" s="70"/>
      <c r="I722" s="70"/>
      <c r="J722" s="70"/>
      <c r="K722" s="70"/>
      <c r="L722" s="72"/>
      <c r="M722" s="70"/>
      <c r="N722" s="70"/>
      <c r="O722" s="94"/>
      <c r="P722" s="102"/>
      <c r="Q722" s="96"/>
    </row>
    <row r="723" spans="1:17" s="13" customFormat="1" ht="15.95" customHeight="1" x14ac:dyDescent="0.25">
      <c r="A723" s="62">
        <v>564</v>
      </c>
      <c r="B723" s="33" t="s">
        <v>646</v>
      </c>
      <c r="C723" s="17" t="s">
        <v>551</v>
      </c>
      <c r="D723" s="25">
        <v>92.69</v>
      </c>
      <c r="E723" s="14">
        <v>838.3</v>
      </c>
      <c r="F723" s="25">
        <v>333.87</v>
      </c>
      <c r="G723" s="31">
        <f>ROUND((E723)*11.7%,2)</f>
        <v>98.08</v>
      </c>
      <c r="H723" s="31">
        <f t="shared" si="367"/>
        <v>1362.94</v>
      </c>
      <c r="I723" s="31">
        <f>ROUND(E723*11.6%,2)</f>
        <v>97.24</v>
      </c>
      <c r="J723" s="31">
        <f t="shared" si="392"/>
        <v>1460.18</v>
      </c>
      <c r="K723" s="31">
        <f t="shared" ref="K723:K724" si="409">ROUND(J723*3%,2)</f>
        <v>43.81</v>
      </c>
      <c r="L723" s="28">
        <f t="shared" si="393"/>
        <v>1503.99</v>
      </c>
      <c r="M723" s="31">
        <f t="shared" ref="M723:M724" si="410">ROUND(L723*20%,2)</f>
        <v>300.8</v>
      </c>
      <c r="N723" s="31">
        <f t="shared" si="390"/>
        <v>1804.79</v>
      </c>
      <c r="O723" s="25">
        <v>154</v>
      </c>
      <c r="P723" s="16">
        <f t="shared" ref="P723:P724" si="411">ROUND(N723/O723/4,2)</f>
        <v>2.93</v>
      </c>
      <c r="Q723" s="32">
        <f>ROUND(451.2/O723,2)</f>
        <v>2.93</v>
      </c>
    </row>
    <row r="724" spans="1:17" s="13" customFormat="1" ht="15.95" customHeight="1" x14ac:dyDescent="0.25">
      <c r="A724" s="62">
        <v>565</v>
      </c>
      <c r="B724" s="33" t="s">
        <v>647</v>
      </c>
      <c r="C724" s="17" t="s">
        <v>586</v>
      </c>
      <c r="D724" s="9">
        <v>91.69</v>
      </c>
      <c r="E724" s="9">
        <v>854.74</v>
      </c>
      <c r="F724" s="10">
        <v>415.85</v>
      </c>
      <c r="G724" s="31">
        <f>ROUND((E724)*11.7%,2)</f>
        <v>100</v>
      </c>
      <c r="H724" s="31">
        <f t="shared" si="367"/>
        <v>1462.2800000000002</v>
      </c>
      <c r="I724" s="31">
        <f>ROUND(E724*11.6%,2)</f>
        <v>99.15</v>
      </c>
      <c r="J724" s="31">
        <f t="shared" si="392"/>
        <v>1561.4300000000003</v>
      </c>
      <c r="K724" s="31">
        <f t="shared" si="409"/>
        <v>46.84</v>
      </c>
      <c r="L724" s="28">
        <f t="shared" si="393"/>
        <v>1608.2700000000002</v>
      </c>
      <c r="M724" s="31">
        <f t="shared" si="410"/>
        <v>321.64999999999998</v>
      </c>
      <c r="N724" s="31">
        <f t="shared" si="390"/>
        <v>1929.92</v>
      </c>
      <c r="O724" s="25">
        <v>109</v>
      </c>
      <c r="P724" s="16">
        <f t="shared" si="411"/>
        <v>4.43</v>
      </c>
      <c r="Q724" s="35">
        <f>ROUND(482.49/O724,2)</f>
        <v>4.43</v>
      </c>
    </row>
    <row r="725" spans="1:17" s="13" customFormat="1" ht="8.1" customHeight="1" x14ac:dyDescent="0.25">
      <c r="A725" s="93">
        <v>566</v>
      </c>
      <c r="B725" s="86" t="s">
        <v>648</v>
      </c>
      <c r="C725" s="6" t="s">
        <v>493</v>
      </c>
      <c r="D725" s="93">
        <f>92.69*2</f>
        <v>185.38</v>
      </c>
      <c r="E725" s="93">
        <f>816.99*2</f>
        <v>1633.98</v>
      </c>
      <c r="F725" s="98">
        <f>329.18*2</f>
        <v>658.36</v>
      </c>
      <c r="G725" s="69">
        <f>ROUND((E725)*11.7%,2)</f>
        <v>191.18</v>
      </c>
      <c r="H725" s="69">
        <f t="shared" si="367"/>
        <v>2668.9</v>
      </c>
      <c r="I725" s="69">
        <f>ROUND(E725*11.6%,2)</f>
        <v>189.54</v>
      </c>
      <c r="J725" s="69">
        <f t="shared" si="392"/>
        <v>2858.44</v>
      </c>
      <c r="K725" s="69">
        <f>ROUND(J725*3%,2)</f>
        <v>85.75</v>
      </c>
      <c r="L725" s="71">
        <f t="shared" si="393"/>
        <v>2944.19</v>
      </c>
      <c r="M725" s="69">
        <f>ROUND(L725*20%,2)</f>
        <v>588.84</v>
      </c>
      <c r="N725" s="69">
        <f t="shared" si="390"/>
        <v>3533.03</v>
      </c>
      <c r="O725" s="93">
        <f>36+36</f>
        <v>72</v>
      </c>
      <c r="P725" s="101">
        <f>ROUND(N725/O725/4,2)</f>
        <v>12.27</v>
      </c>
      <c r="Q725" s="96">
        <f>ROUND(441.63*2/O725,2)</f>
        <v>12.27</v>
      </c>
    </row>
    <row r="726" spans="1:17" s="13" customFormat="1" ht="8.1" customHeight="1" x14ac:dyDescent="0.25">
      <c r="A726" s="95"/>
      <c r="B726" s="88"/>
      <c r="C726" s="11" t="s">
        <v>124</v>
      </c>
      <c r="D726" s="94"/>
      <c r="E726" s="94"/>
      <c r="F726" s="99"/>
      <c r="G726" s="70"/>
      <c r="H726" s="70"/>
      <c r="I726" s="70"/>
      <c r="J726" s="70"/>
      <c r="K726" s="70"/>
      <c r="L726" s="72"/>
      <c r="M726" s="70"/>
      <c r="N726" s="70"/>
      <c r="O726" s="94"/>
      <c r="P726" s="102"/>
      <c r="Q726" s="96"/>
    </row>
    <row r="727" spans="1:17" s="13" customFormat="1" ht="15.95" customHeight="1" x14ac:dyDescent="0.25">
      <c r="A727" s="62">
        <v>567</v>
      </c>
      <c r="B727" s="33" t="s">
        <v>649</v>
      </c>
      <c r="C727" s="17" t="s">
        <v>650</v>
      </c>
      <c r="D727" s="23">
        <v>91.69</v>
      </c>
      <c r="E727" s="23">
        <v>854.74</v>
      </c>
      <c r="F727" s="23">
        <v>415.85</v>
      </c>
      <c r="G727" s="31">
        <f>ROUND((E727)*11.7%,2)</f>
        <v>100</v>
      </c>
      <c r="H727" s="31">
        <f t="shared" si="367"/>
        <v>1462.2800000000002</v>
      </c>
      <c r="I727" s="31">
        <f>ROUND(E727*11.6%,2)</f>
        <v>99.15</v>
      </c>
      <c r="J727" s="31">
        <f t="shared" si="392"/>
        <v>1561.4300000000003</v>
      </c>
      <c r="K727" s="31">
        <f t="shared" ref="K727:K729" si="412">ROUND(J727*3%,2)</f>
        <v>46.84</v>
      </c>
      <c r="L727" s="28">
        <f t="shared" si="393"/>
        <v>1608.2700000000002</v>
      </c>
      <c r="M727" s="31">
        <f t="shared" ref="M727:M729" si="413">ROUND(L727*20%,2)</f>
        <v>321.64999999999998</v>
      </c>
      <c r="N727" s="31">
        <f t="shared" si="390"/>
        <v>1929.92</v>
      </c>
      <c r="O727" s="25">
        <v>48</v>
      </c>
      <c r="P727" s="16">
        <f t="shared" ref="P727:P729" si="414">ROUND(N727/O727/4,2)</f>
        <v>10.050000000000001</v>
      </c>
      <c r="Q727" s="34">
        <f>ROUND(482.49/O727,2)</f>
        <v>10.050000000000001</v>
      </c>
    </row>
    <row r="728" spans="1:17" s="13" customFormat="1" ht="15.95" customHeight="1" x14ac:dyDescent="0.25">
      <c r="A728" s="62">
        <v>568</v>
      </c>
      <c r="B728" s="33" t="s">
        <v>651</v>
      </c>
      <c r="C728" s="17" t="s">
        <v>509</v>
      </c>
      <c r="D728" s="3">
        <v>92.69</v>
      </c>
      <c r="E728" s="23">
        <v>838.3</v>
      </c>
      <c r="F728" s="23">
        <v>333.87</v>
      </c>
      <c r="G728" s="31">
        <f>ROUND((E728)*11.7%,2)</f>
        <v>98.08</v>
      </c>
      <c r="H728" s="31">
        <f t="shared" si="367"/>
        <v>1362.94</v>
      </c>
      <c r="I728" s="31">
        <f>ROUND(E728*11.6%,2)</f>
        <v>97.24</v>
      </c>
      <c r="J728" s="31">
        <f t="shared" si="392"/>
        <v>1460.18</v>
      </c>
      <c r="K728" s="31">
        <f t="shared" si="412"/>
        <v>43.81</v>
      </c>
      <c r="L728" s="28">
        <f t="shared" si="393"/>
        <v>1503.99</v>
      </c>
      <c r="M728" s="31">
        <f t="shared" si="413"/>
        <v>300.8</v>
      </c>
      <c r="N728" s="31">
        <f t="shared" si="390"/>
        <v>1804.79</v>
      </c>
      <c r="O728" s="25">
        <v>67</v>
      </c>
      <c r="P728" s="16">
        <f t="shared" si="414"/>
        <v>6.73</v>
      </c>
      <c r="Q728" s="32">
        <f t="shared" ref="Q728" si="415">ROUND(451.2/O728,2)</f>
        <v>6.73</v>
      </c>
    </row>
    <row r="729" spans="1:17" s="13" customFormat="1" ht="15.95" customHeight="1" x14ac:dyDescent="0.25">
      <c r="A729" s="62">
        <v>569</v>
      </c>
      <c r="B729" s="33" t="s">
        <v>652</v>
      </c>
      <c r="C729" s="17" t="s">
        <v>653</v>
      </c>
      <c r="D729" s="23">
        <v>92.69</v>
      </c>
      <c r="E729" s="25">
        <v>816.99</v>
      </c>
      <c r="F729" s="25">
        <v>329.18</v>
      </c>
      <c r="G729" s="18">
        <f>ROUND((E729)*11.7%,2)</f>
        <v>95.59</v>
      </c>
      <c r="H729" s="31">
        <f t="shared" si="367"/>
        <v>1334.45</v>
      </c>
      <c r="I729" s="18">
        <f>ROUND(E729*11.6%,2)</f>
        <v>94.77</v>
      </c>
      <c r="J729" s="31">
        <f t="shared" si="392"/>
        <v>1429.22</v>
      </c>
      <c r="K729" s="31">
        <f t="shared" si="412"/>
        <v>42.88</v>
      </c>
      <c r="L729" s="28">
        <f t="shared" si="393"/>
        <v>1472.1000000000001</v>
      </c>
      <c r="M729" s="31">
        <f t="shared" si="413"/>
        <v>294.42</v>
      </c>
      <c r="N729" s="31">
        <f t="shared" si="390"/>
        <v>1766.5200000000002</v>
      </c>
      <c r="O729" s="25">
        <v>23</v>
      </c>
      <c r="P729" s="16">
        <f t="shared" si="414"/>
        <v>19.2</v>
      </c>
      <c r="Q729" s="32">
        <f>ROUND(441.63/O729,2)</f>
        <v>19.2</v>
      </c>
    </row>
    <row r="730" spans="1:17" s="13" customFormat="1" ht="8.1" customHeight="1" x14ac:dyDescent="0.25">
      <c r="A730" s="93">
        <v>570</v>
      </c>
      <c r="B730" s="86" t="s">
        <v>654</v>
      </c>
      <c r="C730" s="6" t="s">
        <v>655</v>
      </c>
      <c r="D730" s="93">
        <f>92.69*2</f>
        <v>185.38</v>
      </c>
      <c r="E730" s="93">
        <f>816.99+838.3</f>
        <v>1655.29</v>
      </c>
      <c r="F730" s="98">
        <f>329.18+333.87</f>
        <v>663.05</v>
      </c>
      <c r="G730" s="69">
        <f>ROUND((E730)*11.7%,2)</f>
        <v>193.67</v>
      </c>
      <c r="H730" s="69">
        <f t="shared" ref="H730:H793" si="416">D730+E730+F730+G730</f>
        <v>2697.3900000000003</v>
      </c>
      <c r="I730" s="69">
        <f>ROUND(E730*11.6%,2)</f>
        <v>192.01</v>
      </c>
      <c r="J730" s="69">
        <f t="shared" si="392"/>
        <v>2889.4000000000005</v>
      </c>
      <c r="K730" s="69">
        <f>ROUND(J730*3%,2)</f>
        <v>86.68</v>
      </c>
      <c r="L730" s="71">
        <f t="shared" si="393"/>
        <v>2976.0800000000004</v>
      </c>
      <c r="M730" s="69">
        <f>ROUND(L730*20%,2)</f>
        <v>595.22</v>
      </c>
      <c r="N730" s="69">
        <f t="shared" si="390"/>
        <v>3571.3</v>
      </c>
      <c r="O730" s="93">
        <f>66+97</f>
        <v>163</v>
      </c>
      <c r="P730" s="101">
        <f>ROUND(N730/O730/4,2)</f>
        <v>5.48</v>
      </c>
      <c r="Q730" s="96">
        <f>ROUND((441.63+451.2)/O730,2)</f>
        <v>5.48</v>
      </c>
    </row>
    <row r="731" spans="1:17" s="13" customFormat="1" ht="8.1" customHeight="1" x14ac:dyDescent="0.25">
      <c r="A731" s="95"/>
      <c r="B731" s="88"/>
      <c r="C731" s="11" t="s">
        <v>124</v>
      </c>
      <c r="D731" s="94"/>
      <c r="E731" s="94"/>
      <c r="F731" s="99"/>
      <c r="G731" s="70"/>
      <c r="H731" s="70"/>
      <c r="I731" s="70"/>
      <c r="J731" s="70"/>
      <c r="K731" s="70"/>
      <c r="L731" s="72"/>
      <c r="M731" s="70"/>
      <c r="N731" s="70"/>
      <c r="O731" s="94"/>
      <c r="P731" s="102"/>
      <c r="Q731" s="96"/>
    </row>
    <row r="732" spans="1:17" s="13" customFormat="1" ht="15.95" customHeight="1" x14ac:dyDescent="0.25">
      <c r="A732" s="62">
        <v>571</v>
      </c>
      <c r="B732" s="33" t="s">
        <v>656</v>
      </c>
      <c r="C732" s="17" t="s">
        <v>657</v>
      </c>
      <c r="D732" s="25">
        <v>92.69</v>
      </c>
      <c r="E732" s="14">
        <v>838.3</v>
      </c>
      <c r="F732" s="25">
        <v>333.87</v>
      </c>
      <c r="G732" s="31">
        <f>ROUND((E732)*11.7%,2)</f>
        <v>98.08</v>
      </c>
      <c r="H732" s="31">
        <f t="shared" si="416"/>
        <v>1362.94</v>
      </c>
      <c r="I732" s="31">
        <f>ROUND(E732*11.6%,2)</f>
        <v>97.24</v>
      </c>
      <c r="J732" s="31">
        <f t="shared" si="392"/>
        <v>1460.18</v>
      </c>
      <c r="K732" s="31">
        <f t="shared" ref="K732:K741" si="417">ROUND(J732*3%,2)</f>
        <v>43.81</v>
      </c>
      <c r="L732" s="28">
        <f t="shared" si="393"/>
        <v>1503.99</v>
      </c>
      <c r="M732" s="31">
        <f t="shared" ref="M732:M741" si="418">ROUND(L732*20%,2)</f>
        <v>300.8</v>
      </c>
      <c r="N732" s="31">
        <f t="shared" si="390"/>
        <v>1804.79</v>
      </c>
      <c r="O732" s="25">
        <v>76</v>
      </c>
      <c r="P732" s="16">
        <f t="shared" ref="P732:P741" si="419">ROUND(N732/O732/4,2)</f>
        <v>5.94</v>
      </c>
      <c r="Q732" s="32">
        <f>ROUND(451.2/O732,2)</f>
        <v>5.94</v>
      </c>
    </row>
    <row r="733" spans="1:17" s="13" customFormat="1" ht="15.95" customHeight="1" x14ac:dyDescent="0.25">
      <c r="A733" s="62">
        <v>572</v>
      </c>
      <c r="B733" s="33" t="s">
        <v>658</v>
      </c>
      <c r="C733" s="17" t="s">
        <v>551</v>
      </c>
      <c r="D733" s="25">
        <v>92.69</v>
      </c>
      <c r="E733" s="14">
        <v>838.3</v>
      </c>
      <c r="F733" s="25">
        <v>333.87</v>
      </c>
      <c r="G733" s="31">
        <f>ROUND((E733)*11.7%,2)</f>
        <v>98.08</v>
      </c>
      <c r="H733" s="31">
        <f t="shared" si="416"/>
        <v>1362.94</v>
      </c>
      <c r="I733" s="31">
        <f>ROUND(E733*11.6%,2)</f>
        <v>97.24</v>
      </c>
      <c r="J733" s="31">
        <f t="shared" si="392"/>
        <v>1460.18</v>
      </c>
      <c r="K733" s="31">
        <f t="shared" si="417"/>
        <v>43.81</v>
      </c>
      <c r="L733" s="28">
        <f t="shared" si="393"/>
        <v>1503.99</v>
      </c>
      <c r="M733" s="31">
        <f t="shared" si="418"/>
        <v>300.8</v>
      </c>
      <c r="N733" s="31">
        <f t="shared" si="390"/>
        <v>1804.79</v>
      </c>
      <c r="O733" s="25">
        <v>106</v>
      </c>
      <c r="P733" s="16">
        <f t="shared" si="419"/>
        <v>4.26</v>
      </c>
      <c r="Q733" s="32">
        <f>ROUND(451.2/O733,2)</f>
        <v>4.26</v>
      </c>
    </row>
    <row r="734" spans="1:17" s="13" customFormat="1" ht="15.95" customHeight="1" x14ac:dyDescent="0.25">
      <c r="A734" s="62">
        <v>573</v>
      </c>
      <c r="B734" s="33" t="s">
        <v>659</v>
      </c>
      <c r="C734" s="17" t="s">
        <v>871</v>
      </c>
      <c r="D734" s="25">
        <v>91.69</v>
      </c>
      <c r="E734" s="25">
        <v>833.42</v>
      </c>
      <c r="F734" s="14">
        <v>400</v>
      </c>
      <c r="G734" s="31">
        <f>ROUND((E734)*11.7%,2)</f>
        <v>97.51</v>
      </c>
      <c r="H734" s="31">
        <f t="shared" si="416"/>
        <v>1422.62</v>
      </c>
      <c r="I734" s="31">
        <f>ROUND(E734*11.6%,2)</f>
        <v>96.68</v>
      </c>
      <c r="J734" s="31">
        <f t="shared" si="392"/>
        <v>1519.3</v>
      </c>
      <c r="K734" s="31">
        <f t="shared" si="417"/>
        <v>45.58</v>
      </c>
      <c r="L734" s="28">
        <f t="shared" si="393"/>
        <v>1564.8799999999999</v>
      </c>
      <c r="M734" s="31">
        <f t="shared" si="418"/>
        <v>312.98</v>
      </c>
      <c r="N734" s="31">
        <f t="shared" si="390"/>
        <v>1877.86</v>
      </c>
      <c r="O734" s="25">
        <v>52</v>
      </c>
      <c r="P734" s="16">
        <f t="shared" si="419"/>
        <v>9.0299999999999994</v>
      </c>
      <c r="Q734" s="32">
        <f>ROUND(469.47/O734,2)</f>
        <v>9.0299999999999994</v>
      </c>
    </row>
    <row r="735" spans="1:17" s="13" customFormat="1" ht="15.95" customHeight="1" x14ac:dyDescent="0.25">
      <c r="A735" s="62">
        <v>574</v>
      </c>
      <c r="B735" s="33" t="s">
        <v>660</v>
      </c>
      <c r="C735" s="17" t="s">
        <v>124</v>
      </c>
      <c r="D735" s="25">
        <v>92.69</v>
      </c>
      <c r="E735" s="25">
        <v>816.99</v>
      </c>
      <c r="F735" s="14">
        <v>329.18</v>
      </c>
      <c r="G735" s="31">
        <f>ROUND((E735)*11.7%,2)</f>
        <v>95.59</v>
      </c>
      <c r="H735" s="31">
        <f t="shared" si="416"/>
        <v>1334.45</v>
      </c>
      <c r="I735" s="31">
        <f>ROUND(E735*11.6%,2)</f>
        <v>94.77</v>
      </c>
      <c r="J735" s="31">
        <f t="shared" si="392"/>
        <v>1429.22</v>
      </c>
      <c r="K735" s="31">
        <f t="shared" si="417"/>
        <v>42.88</v>
      </c>
      <c r="L735" s="28">
        <f t="shared" si="393"/>
        <v>1472.1000000000001</v>
      </c>
      <c r="M735" s="31">
        <f t="shared" si="418"/>
        <v>294.42</v>
      </c>
      <c r="N735" s="31">
        <f t="shared" si="390"/>
        <v>1766.5200000000002</v>
      </c>
      <c r="O735" s="25">
        <v>33</v>
      </c>
      <c r="P735" s="16">
        <f t="shared" si="419"/>
        <v>13.38</v>
      </c>
      <c r="Q735" s="32">
        <f>ROUND(441.63/O735,2)</f>
        <v>13.38</v>
      </c>
    </row>
    <row r="736" spans="1:17" s="13" customFormat="1" ht="15.95" customHeight="1" x14ac:dyDescent="0.25">
      <c r="A736" s="62">
        <v>575</v>
      </c>
      <c r="B736" s="33" t="s">
        <v>661</v>
      </c>
      <c r="C736" s="17" t="s">
        <v>493</v>
      </c>
      <c r="D736" s="25">
        <v>92.69</v>
      </c>
      <c r="E736" s="25">
        <v>816.99</v>
      </c>
      <c r="F736" s="14">
        <v>329.18</v>
      </c>
      <c r="G736" s="31">
        <f>ROUND((E736)*11.7%,2)</f>
        <v>95.59</v>
      </c>
      <c r="H736" s="31">
        <f t="shared" si="416"/>
        <v>1334.45</v>
      </c>
      <c r="I736" s="31">
        <f>ROUND(E736*11.6%,2)</f>
        <v>94.77</v>
      </c>
      <c r="J736" s="31">
        <f t="shared" si="392"/>
        <v>1429.22</v>
      </c>
      <c r="K736" s="31">
        <f t="shared" si="417"/>
        <v>42.88</v>
      </c>
      <c r="L736" s="28">
        <f t="shared" si="393"/>
        <v>1472.1000000000001</v>
      </c>
      <c r="M736" s="31">
        <f t="shared" si="418"/>
        <v>294.42</v>
      </c>
      <c r="N736" s="31">
        <f t="shared" si="390"/>
        <v>1766.5200000000002</v>
      </c>
      <c r="O736" s="25">
        <v>12</v>
      </c>
      <c r="P736" s="16">
        <f t="shared" si="419"/>
        <v>36.799999999999997</v>
      </c>
      <c r="Q736" s="32">
        <f>ROUND(441.63/O736,2)</f>
        <v>36.799999999999997</v>
      </c>
    </row>
    <row r="737" spans="1:17" s="13" customFormat="1" ht="15.95" customHeight="1" x14ac:dyDescent="0.25">
      <c r="A737" s="62">
        <v>576</v>
      </c>
      <c r="B737" s="33" t="s">
        <v>662</v>
      </c>
      <c r="C737" s="17" t="s">
        <v>489</v>
      </c>
      <c r="D737" s="25">
        <v>92.69</v>
      </c>
      <c r="E737" s="25">
        <v>816.99</v>
      </c>
      <c r="F737" s="14">
        <v>329.18</v>
      </c>
      <c r="G737" s="31">
        <f t="shared" ref="G737:G740" si="420">ROUND((E737)*11.7%,2)</f>
        <v>95.59</v>
      </c>
      <c r="H737" s="31">
        <f t="shared" si="416"/>
        <v>1334.45</v>
      </c>
      <c r="I737" s="31">
        <f t="shared" ref="I737:I740" si="421">ROUND(E737*11.6%,2)</f>
        <v>94.77</v>
      </c>
      <c r="J737" s="31">
        <f t="shared" si="392"/>
        <v>1429.22</v>
      </c>
      <c r="K737" s="31">
        <f t="shared" si="417"/>
        <v>42.88</v>
      </c>
      <c r="L737" s="28">
        <f t="shared" si="393"/>
        <v>1472.1000000000001</v>
      </c>
      <c r="M737" s="31">
        <f t="shared" si="418"/>
        <v>294.42</v>
      </c>
      <c r="N737" s="31">
        <f t="shared" si="390"/>
        <v>1766.5200000000002</v>
      </c>
      <c r="O737" s="25">
        <v>119</v>
      </c>
      <c r="P737" s="16">
        <f t="shared" si="419"/>
        <v>3.71</v>
      </c>
      <c r="Q737" s="32">
        <f t="shared" ref="Q737:Q740" si="422">ROUND(441.63/O737,2)</f>
        <v>3.71</v>
      </c>
    </row>
    <row r="738" spans="1:17" s="13" customFormat="1" ht="15.95" customHeight="1" x14ac:dyDescent="0.25">
      <c r="A738" s="62">
        <v>577</v>
      </c>
      <c r="B738" s="33" t="s">
        <v>663</v>
      </c>
      <c r="C738" s="17" t="s">
        <v>493</v>
      </c>
      <c r="D738" s="25">
        <v>92.69</v>
      </c>
      <c r="E738" s="25">
        <v>816.99</v>
      </c>
      <c r="F738" s="14">
        <v>329.18</v>
      </c>
      <c r="G738" s="31">
        <f t="shared" si="420"/>
        <v>95.59</v>
      </c>
      <c r="H738" s="31">
        <f t="shared" si="416"/>
        <v>1334.45</v>
      </c>
      <c r="I738" s="31">
        <f t="shared" si="421"/>
        <v>94.77</v>
      </c>
      <c r="J738" s="31">
        <f t="shared" si="392"/>
        <v>1429.22</v>
      </c>
      <c r="K738" s="31">
        <f t="shared" si="417"/>
        <v>42.88</v>
      </c>
      <c r="L738" s="28">
        <f t="shared" si="393"/>
        <v>1472.1000000000001</v>
      </c>
      <c r="M738" s="31">
        <f t="shared" si="418"/>
        <v>294.42</v>
      </c>
      <c r="N738" s="31">
        <f t="shared" si="390"/>
        <v>1766.5200000000002</v>
      </c>
      <c r="O738" s="25">
        <v>11</v>
      </c>
      <c r="P738" s="16">
        <f t="shared" si="419"/>
        <v>40.15</v>
      </c>
      <c r="Q738" s="32">
        <f t="shared" si="422"/>
        <v>40.15</v>
      </c>
    </row>
    <row r="739" spans="1:17" s="13" customFormat="1" ht="15.95" customHeight="1" x14ac:dyDescent="0.25">
      <c r="A739" s="62">
        <v>578</v>
      </c>
      <c r="B739" s="33" t="s">
        <v>664</v>
      </c>
      <c r="C739" s="17" t="s">
        <v>576</v>
      </c>
      <c r="D739" s="25">
        <v>92.69</v>
      </c>
      <c r="E739" s="25">
        <v>816.99</v>
      </c>
      <c r="F739" s="14">
        <v>329.18</v>
      </c>
      <c r="G739" s="31">
        <f t="shared" si="420"/>
        <v>95.59</v>
      </c>
      <c r="H739" s="31">
        <f t="shared" si="416"/>
        <v>1334.45</v>
      </c>
      <c r="I739" s="31">
        <f t="shared" si="421"/>
        <v>94.77</v>
      </c>
      <c r="J739" s="31">
        <f t="shared" si="392"/>
        <v>1429.22</v>
      </c>
      <c r="K739" s="31">
        <f t="shared" si="417"/>
        <v>42.88</v>
      </c>
      <c r="L739" s="28">
        <f t="shared" si="393"/>
        <v>1472.1000000000001</v>
      </c>
      <c r="M739" s="31">
        <f t="shared" si="418"/>
        <v>294.42</v>
      </c>
      <c r="N739" s="31">
        <f t="shared" si="390"/>
        <v>1766.5200000000002</v>
      </c>
      <c r="O739" s="25">
        <v>38</v>
      </c>
      <c r="P739" s="16">
        <f t="shared" si="419"/>
        <v>11.62</v>
      </c>
      <c r="Q739" s="32">
        <f t="shared" si="422"/>
        <v>11.62</v>
      </c>
    </row>
    <row r="740" spans="1:17" s="13" customFormat="1" ht="15.95" customHeight="1" x14ac:dyDescent="0.25">
      <c r="A740" s="62">
        <v>579</v>
      </c>
      <c r="B740" s="33" t="s">
        <v>665</v>
      </c>
      <c r="C740" s="17" t="s">
        <v>576</v>
      </c>
      <c r="D740" s="25">
        <v>92.69</v>
      </c>
      <c r="E740" s="25">
        <v>816.99</v>
      </c>
      <c r="F740" s="14">
        <v>329.18</v>
      </c>
      <c r="G740" s="31">
        <f t="shared" si="420"/>
        <v>95.59</v>
      </c>
      <c r="H740" s="31">
        <f t="shared" si="416"/>
        <v>1334.45</v>
      </c>
      <c r="I740" s="31">
        <f t="shared" si="421"/>
        <v>94.77</v>
      </c>
      <c r="J740" s="31">
        <f t="shared" si="392"/>
        <v>1429.22</v>
      </c>
      <c r="K740" s="31">
        <f t="shared" si="417"/>
        <v>42.88</v>
      </c>
      <c r="L740" s="28">
        <f t="shared" si="393"/>
        <v>1472.1000000000001</v>
      </c>
      <c r="M740" s="31">
        <f t="shared" si="418"/>
        <v>294.42</v>
      </c>
      <c r="N740" s="31">
        <f t="shared" si="390"/>
        <v>1766.5200000000002</v>
      </c>
      <c r="O740" s="25">
        <v>42</v>
      </c>
      <c r="P740" s="16">
        <f t="shared" si="419"/>
        <v>10.52</v>
      </c>
      <c r="Q740" s="32">
        <f t="shared" si="422"/>
        <v>10.52</v>
      </c>
    </row>
    <row r="741" spans="1:17" s="13" customFormat="1" ht="15.95" customHeight="1" x14ac:dyDescent="0.25">
      <c r="A741" s="62">
        <v>580</v>
      </c>
      <c r="B741" s="33" t="s">
        <v>666</v>
      </c>
      <c r="C741" s="17" t="s">
        <v>667</v>
      </c>
      <c r="D741" s="25">
        <v>92.69</v>
      </c>
      <c r="E741" s="25">
        <v>816.99</v>
      </c>
      <c r="F741" s="14">
        <v>329.18</v>
      </c>
      <c r="G741" s="31">
        <f>ROUND((E741)*11.7%,2)</f>
        <v>95.59</v>
      </c>
      <c r="H741" s="31">
        <f t="shared" si="416"/>
        <v>1334.45</v>
      </c>
      <c r="I741" s="31">
        <f>ROUND(E741*11.6%,2)</f>
        <v>94.77</v>
      </c>
      <c r="J741" s="31">
        <f t="shared" si="392"/>
        <v>1429.22</v>
      </c>
      <c r="K741" s="31">
        <f t="shared" si="417"/>
        <v>42.88</v>
      </c>
      <c r="L741" s="28">
        <f t="shared" si="393"/>
        <v>1472.1000000000001</v>
      </c>
      <c r="M741" s="31">
        <f t="shared" si="418"/>
        <v>294.42</v>
      </c>
      <c r="N741" s="31">
        <f t="shared" si="390"/>
        <v>1766.5200000000002</v>
      </c>
      <c r="O741" s="25">
        <v>44</v>
      </c>
      <c r="P741" s="16">
        <f t="shared" si="419"/>
        <v>10.039999999999999</v>
      </c>
      <c r="Q741" s="32">
        <f>ROUND(441.63/O741,2)</f>
        <v>10.039999999999999</v>
      </c>
    </row>
    <row r="742" spans="1:17" s="13" customFormat="1" ht="3.95" customHeight="1" x14ac:dyDescent="0.25">
      <c r="A742" s="78">
        <v>581</v>
      </c>
      <c r="B742" s="86" t="s">
        <v>668</v>
      </c>
      <c r="C742" s="6" t="s">
        <v>489</v>
      </c>
      <c r="D742" s="93">
        <f>92.69*4</f>
        <v>370.76</v>
      </c>
      <c r="E742" s="93">
        <f>816.99*3+838.3</f>
        <v>3289.2700000000004</v>
      </c>
      <c r="F742" s="98">
        <f>329.18*3+333.87</f>
        <v>1321.4099999999999</v>
      </c>
      <c r="G742" s="69">
        <f>ROUND((E742)*11.7%,2)</f>
        <v>384.84</v>
      </c>
      <c r="H742" s="69">
        <f t="shared" si="416"/>
        <v>5366.2800000000007</v>
      </c>
      <c r="I742" s="69">
        <f>ROUND(E742*11.6%,2)</f>
        <v>381.56</v>
      </c>
      <c r="J742" s="69">
        <f t="shared" si="392"/>
        <v>5747.8400000000011</v>
      </c>
      <c r="K742" s="69">
        <f>ROUND(J742*3%,2)</f>
        <v>172.44</v>
      </c>
      <c r="L742" s="71">
        <f t="shared" si="393"/>
        <v>5920.2800000000007</v>
      </c>
      <c r="M742" s="71">
        <f>ROUND(L742*20%,2)</f>
        <v>1184.06</v>
      </c>
      <c r="N742" s="71">
        <f t="shared" si="390"/>
        <v>7104.34</v>
      </c>
      <c r="O742" s="93">
        <f>59+40+68+129</f>
        <v>296</v>
      </c>
      <c r="P742" s="75">
        <f>ROUND(N742/O742/4,2)</f>
        <v>6</v>
      </c>
      <c r="Q742" s="96">
        <f>ROUND((441.63*3+451.2)/O742,2)</f>
        <v>6</v>
      </c>
    </row>
    <row r="743" spans="1:17" s="13" customFormat="1" ht="3.95" customHeight="1" x14ac:dyDescent="0.25">
      <c r="A743" s="78"/>
      <c r="B743" s="87"/>
      <c r="C743" s="7" t="s">
        <v>576</v>
      </c>
      <c r="D743" s="95"/>
      <c r="E743" s="95"/>
      <c r="F743" s="100"/>
      <c r="G743" s="84"/>
      <c r="H743" s="84"/>
      <c r="I743" s="84"/>
      <c r="J743" s="84"/>
      <c r="K743" s="84"/>
      <c r="L743" s="85"/>
      <c r="M743" s="85"/>
      <c r="N743" s="85">
        <f t="shared" si="390"/>
        <v>0</v>
      </c>
      <c r="O743" s="95"/>
      <c r="P743" s="80" t="e">
        <f t="shared" ref="P743:P745" si="423">N743/O743/4</f>
        <v>#DIV/0!</v>
      </c>
      <c r="Q743" s="96">
        <f t="shared" ref="Q743:Q745" si="424">443.34*1/55</f>
        <v>8.0607272727272719</v>
      </c>
    </row>
    <row r="744" spans="1:17" s="13" customFormat="1" ht="3.95" customHeight="1" x14ac:dyDescent="0.25">
      <c r="A744" s="78"/>
      <c r="B744" s="87"/>
      <c r="C744" s="7" t="s">
        <v>489</v>
      </c>
      <c r="D744" s="95"/>
      <c r="E744" s="95"/>
      <c r="F744" s="100"/>
      <c r="G744" s="84"/>
      <c r="H744" s="84"/>
      <c r="I744" s="84"/>
      <c r="J744" s="84"/>
      <c r="K744" s="84"/>
      <c r="L744" s="85"/>
      <c r="M744" s="85"/>
      <c r="N744" s="85">
        <f t="shared" si="390"/>
        <v>0</v>
      </c>
      <c r="O744" s="95"/>
      <c r="P744" s="80" t="e">
        <f t="shared" si="423"/>
        <v>#DIV/0!</v>
      </c>
      <c r="Q744" s="96">
        <f t="shared" si="424"/>
        <v>8.0607272727272719</v>
      </c>
    </row>
    <row r="745" spans="1:17" s="13" customFormat="1" ht="3.95" customHeight="1" x14ac:dyDescent="0.25">
      <c r="A745" s="78"/>
      <c r="B745" s="88"/>
      <c r="C745" s="11" t="s">
        <v>509</v>
      </c>
      <c r="D745" s="94"/>
      <c r="E745" s="94"/>
      <c r="F745" s="99"/>
      <c r="G745" s="70"/>
      <c r="H745" s="70"/>
      <c r="I745" s="70"/>
      <c r="J745" s="70"/>
      <c r="K745" s="70"/>
      <c r="L745" s="72"/>
      <c r="M745" s="72"/>
      <c r="N745" s="72">
        <f t="shared" si="390"/>
        <v>0</v>
      </c>
      <c r="O745" s="94"/>
      <c r="P745" s="76" t="e">
        <f t="shared" si="423"/>
        <v>#DIV/0!</v>
      </c>
      <c r="Q745" s="96">
        <f t="shared" si="424"/>
        <v>8.0607272727272719</v>
      </c>
    </row>
    <row r="746" spans="1:17" s="13" customFormat="1" ht="15.95" customHeight="1" x14ac:dyDescent="0.25">
      <c r="A746" s="62">
        <v>582</v>
      </c>
      <c r="B746" s="33" t="s">
        <v>669</v>
      </c>
      <c r="C746" s="17" t="s">
        <v>489</v>
      </c>
      <c r="D746" s="25">
        <v>92.69</v>
      </c>
      <c r="E746" s="25">
        <v>816.99</v>
      </c>
      <c r="F746" s="14">
        <v>329.18</v>
      </c>
      <c r="G746" s="31">
        <f>ROUND((E746)*11.7%,2)</f>
        <v>95.59</v>
      </c>
      <c r="H746" s="31">
        <f t="shared" si="416"/>
        <v>1334.45</v>
      </c>
      <c r="I746" s="31">
        <f>ROUND(E746*11.6%,2)</f>
        <v>94.77</v>
      </c>
      <c r="J746" s="31">
        <f t="shared" si="392"/>
        <v>1429.22</v>
      </c>
      <c r="K746" s="31">
        <f t="shared" ref="K746:K784" si="425">ROUND(J746*3%,2)</f>
        <v>42.88</v>
      </c>
      <c r="L746" s="28">
        <f t="shared" si="393"/>
        <v>1472.1000000000001</v>
      </c>
      <c r="M746" s="31">
        <f t="shared" ref="M746:M784" si="426">ROUND(L746*20%,2)</f>
        <v>294.42</v>
      </c>
      <c r="N746" s="28">
        <f t="shared" si="390"/>
        <v>1766.5200000000002</v>
      </c>
      <c r="O746" s="25">
        <v>59</v>
      </c>
      <c r="P746" s="16">
        <f t="shared" ref="P746:P784" si="427">ROUND(N746/O746/4,2)</f>
        <v>7.49</v>
      </c>
      <c r="Q746" s="32">
        <f>ROUND(441.63/O746,2)</f>
        <v>7.49</v>
      </c>
    </row>
    <row r="747" spans="1:17" s="13" customFormat="1" ht="15.95" customHeight="1" x14ac:dyDescent="0.25">
      <c r="A747" s="62">
        <v>583</v>
      </c>
      <c r="B747" s="33" t="s">
        <v>670</v>
      </c>
      <c r="C747" s="17" t="s">
        <v>576</v>
      </c>
      <c r="D747" s="25">
        <v>92.69</v>
      </c>
      <c r="E747" s="25">
        <v>816.99</v>
      </c>
      <c r="F747" s="14">
        <v>329.18</v>
      </c>
      <c r="G747" s="31">
        <f t="shared" ref="G747:G748" si="428">ROUND((E747)*11.7%,2)</f>
        <v>95.59</v>
      </c>
      <c r="H747" s="31">
        <f t="shared" si="416"/>
        <v>1334.45</v>
      </c>
      <c r="I747" s="31">
        <f t="shared" ref="I747:I748" si="429">ROUND(E747*11.6%,2)</f>
        <v>94.77</v>
      </c>
      <c r="J747" s="31">
        <f t="shared" si="392"/>
        <v>1429.22</v>
      </c>
      <c r="K747" s="31">
        <f t="shared" si="425"/>
        <v>42.88</v>
      </c>
      <c r="L747" s="28">
        <f t="shared" si="393"/>
        <v>1472.1000000000001</v>
      </c>
      <c r="M747" s="31">
        <f t="shared" si="426"/>
        <v>294.42</v>
      </c>
      <c r="N747" s="28">
        <f t="shared" si="390"/>
        <v>1766.5200000000002</v>
      </c>
      <c r="O747" s="25">
        <v>31</v>
      </c>
      <c r="P747" s="16">
        <f t="shared" si="427"/>
        <v>14.25</v>
      </c>
      <c r="Q747" s="32">
        <f t="shared" ref="Q747:Q748" si="430">ROUND(441.63/O747,2)</f>
        <v>14.25</v>
      </c>
    </row>
    <row r="748" spans="1:17" s="13" customFormat="1" ht="15.95" customHeight="1" x14ac:dyDescent="0.25">
      <c r="A748" s="62">
        <v>584</v>
      </c>
      <c r="B748" s="33" t="s">
        <v>671</v>
      </c>
      <c r="C748" s="17" t="s">
        <v>489</v>
      </c>
      <c r="D748" s="25">
        <v>92.69</v>
      </c>
      <c r="E748" s="25">
        <v>816.99</v>
      </c>
      <c r="F748" s="14">
        <v>329.18</v>
      </c>
      <c r="G748" s="31">
        <f t="shared" si="428"/>
        <v>95.59</v>
      </c>
      <c r="H748" s="31">
        <f t="shared" si="416"/>
        <v>1334.45</v>
      </c>
      <c r="I748" s="31">
        <f t="shared" si="429"/>
        <v>94.77</v>
      </c>
      <c r="J748" s="31">
        <f t="shared" si="392"/>
        <v>1429.22</v>
      </c>
      <c r="K748" s="31">
        <f t="shared" si="425"/>
        <v>42.88</v>
      </c>
      <c r="L748" s="28">
        <f t="shared" si="393"/>
        <v>1472.1000000000001</v>
      </c>
      <c r="M748" s="31">
        <f t="shared" si="426"/>
        <v>294.42</v>
      </c>
      <c r="N748" s="28">
        <f t="shared" si="390"/>
        <v>1766.5200000000002</v>
      </c>
      <c r="O748" s="25">
        <v>107</v>
      </c>
      <c r="P748" s="16">
        <f t="shared" si="427"/>
        <v>4.13</v>
      </c>
      <c r="Q748" s="32">
        <f t="shared" si="430"/>
        <v>4.13</v>
      </c>
    </row>
    <row r="749" spans="1:17" s="13" customFormat="1" ht="15.95" customHeight="1" x14ac:dyDescent="0.25">
      <c r="A749" s="62">
        <v>585</v>
      </c>
      <c r="B749" s="33" t="s">
        <v>672</v>
      </c>
      <c r="C749" s="17" t="s">
        <v>673</v>
      </c>
      <c r="D749" s="25">
        <v>91.69</v>
      </c>
      <c r="E749" s="25">
        <v>833.42</v>
      </c>
      <c r="F749" s="14">
        <v>400</v>
      </c>
      <c r="G749" s="31">
        <f>ROUND((E749)*11.7%,2)</f>
        <v>97.51</v>
      </c>
      <c r="H749" s="31">
        <f t="shared" si="416"/>
        <v>1422.62</v>
      </c>
      <c r="I749" s="31">
        <f>ROUND(E749*11.6%,2)</f>
        <v>96.68</v>
      </c>
      <c r="J749" s="31">
        <f t="shared" si="392"/>
        <v>1519.3</v>
      </c>
      <c r="K749" s="31">
        <f t="shared" si="425"/>
        <v>45.58</v>
      </c>
      <c r="L749" s="28">
        <f t="shared" si="393"/>
        <v>1564.8799999999999</v>
      </c>
      <c r="M749" s="31">
        <f t="shared" si="426"/>
        <v>312.98</v>
      </c>
      <c r="N749" s="28">
        <f t="shared" si="390"/>
        <v>1877.86</v>
      </c>
      <c r="O749" s="25">
        <v>110</v>
      </c>
      <c r="P749" s="16">
        <f t="shared" si="427"/>
        <v>4.2699999999999996</v>
      </c>
      <c r="Q749" s="32">
        <f>ROUND(469.47/O749,2)</f>
        <v>4.2699999999999996</v>
      </c>
    </row>
    <row r="750" spans="1:17" s="13" customFormat="1" ht="15.95" customHeight="1" x14ac:dyDescent="0.25">
      <c r="A750" s="62">
        <v>586</v>
      </c>
      <c r="B750" s="33" t="s">
        <v>674</v>
      </c>
      <c r="C750" s="17" t="s">
        <v>667</v>
      </c>
      <c r="D750" s="25">
        <v>92.69</v>
      </c>
      <c r="E750" s="25">
        <v>816.99</v>
      </c>
      <c r="F750" s="14">
        <v>329.18</v>
      </c>
      <c r="G750" s="31">
        <f>ROUND((E750)*11.7%,2)</f>
        <v>95.59</v>
      </c>
      <c r="H750" s="31">
        <f t="shared" si="416"/>
        <v>1334.45</v>
      </c>
      <c r="I750" s="31">
        <f>ROUND(E750*11.6%,2)</f>
        <v>94.77</v>
      </c>
      <c r="J750" s="31">
        <f t="shared" si="392"/>
        <v>1429.22</v>
      </c>
      <c r="K750" s="31">
        <f t="shared" si="425"/>
        <v>42.88</v>
      </c>
      <c r="L750" s="28">
        <f t="shared" si="393"/>
        <v>1472.1000000000001</v>
      </c>
      <c r="M750" s="31">
        <f t="shared" si="426"/>
        <v>294.42</v>
      </c>
      <c r="N750" s="28">
        <f t="shared" si="390"/>
        <v>1766.5200000000002</v>
      </c>
      <c r="O750" s="25">
        <v>12</v>
      </c>
      <c r="P750" s="16">
        <f t="shared" si="427"/>
        <v>36.799999999999997</v>
      </c>
      <c r="Q750" s="32">
        <f>ROUND(441.63/O750,2)</f>
        <v>36.799999999999997</v>
      </c>
    </row>
    <row r="751" spans="1:17" s="13" customFormat="1" ht="15.95" customHeight="1" x14ac:dyDescent="0.25">
      <c r="A751" s="62">
        <v>587</v>
      </c>
      <c r="B751" s="33" t="s">
        <v>675</v>
      </c>
      <c r="C751" s="17" t="s">
        <v>63</v>
      </c>
      <c r="D751" s="25">
        <v>92.69</v>
      </c>
      <c r="E751" s="25">
        <v>816.99</v>
      </c>
      <c r="F751" s="14">
        <v>329.18</v>
      </c>
      <c r="G751" s="31">
        <f>ROUND((E751)*11.7%,2)</f>
        <v>95.59</v>
      </c>
      <c r="H751" s="31">
        <f t="shared" si="416"/>
        <v>1334.45</v>
      </c>
      <c r="I751" s="31">
        <f>ROUND(E751*11.6%,2)</f>
        <v>94.77</v>
      </c>
      <c r="J751" s="31">
        <f t="shared" si="392"/>
        <v>1429.22</v>
      </c>
      <c r="K751" s="31">
        <f t="shared" si="425"/>
        <v>42.88</v>
      </c>
      <c r="L751" s="28">
        <f t="shared" si="393"/>
        <v>1472.1000000000001</v>
      </c>
      <c r="M751" s="31">
        <f t="shared" si="426"/>
        <v>294.42</v>
      </c>
      <c r="N751" s="28">
        <f t="shared" si="390"/>
        <v>1766.5200000000002</v>
      </c>
      <c r="O751" s="25">
        <v>35</v>
      </c>
      <c r="P751" s="16">
        <f t="shared" si="427"/>
        <v>12.62</v>
      </c>
      <c r="Q751" s="32">
        <f t="shared" ref="Q751" si="431">ROUND(441.63/O751,2)</f>
        <v>12.62</v>
      </c>
    </row>
    <row r="752" spans="1:17" s="13" customFormat="1" ht="15.95" customHeight="1" x14ac:dyDescent="0.25">
      <c r="A752" s="62">
        <v>588</v>
      </c>
      <c r="B752" s="33" t="s">
        <v>676</v>
      </c>
      <c r="C752" s="17" t="s">
        <v>872</v>
      </c>
      <c r="D752" s="25">
        <f>92.69*2</f>
        <v>185.38</v>
      </c>
      <c r="E752" s="25">
        <f>816.99*2</f>
        <v>1633.98</v>
      </c>
      <c r="F752" s="14">
        <f>329.18*2</f>
        <v>658.36</v>
      </c>
      <c r="G752" s="31">
        <f>ROUND((E752)*11.7%,2)</f>
        <v>191.18</v>
      </c>
      <c r="H752" s="31">
        <f t="shared" si="416"/>
        <v>2668.9</v>
      </c>
      <c r="I752" s="31">
        <f>ROUND(E752*11.6%,2)</f>
        <v>189.54</v>
      </c>
      <c r="J752" s="31">
        <f t="shared" si="392"/>
        <v>2858.44</v>
      </c>
      <c r="K752" s="31">
        <f t="shared" si="425"/>
        <v>85.75</v>
      </c>
      <c r="L752" s="28">
        <f t="shared" si="393"/>
        <v>2944.19</v>
      </c>
      <c r="M752" s="31">
        <f t="shared" si="426"/>
        <v>588.84</v>
      </c>
      <c r="N752" s="28">
        <f t="shared" si="390"/>
        <v>3533.03</v>
      </c>
      <c r="O752" s="25">
        <v>72</v>
      </c>
      <c r="P752" s="16">
        <f t="shared" si="427"/>
        <v>12.27</v>
      </c>
      <c r="Q752" s="32">
        <f>ROUND(441.63*2/O752,2)</f>
        <v>12.27</v>
      </c>
    </row>
    <row r="753" spans="1:17" s="13" customFormat="1" ht="15.95" customHeight="1" x14ac:dyDescent="0.25">
      <c r="A753" s="62">
        <v>589</v>
      </c>
      <c r="B753" s="33" t="s">
        <v>677</v>
      </c>
      <c r="C753" s="17" t="s">
        <v>551</v>
      </c>
      <c r="D753" s="25">
        <v>92.69</v>
      </c>
      <c r="E753" s="14">
        <v>838.3</v>
      </c>
      <c r="F753" s="25">
        <v>333.87</v>
      </c>
      <c r="G753" s="31">
        <f t="shared" ref="G753:G754" si="432">ROUND((E753)*11.7%,2)</f>
        <v>98.08</v>
      </c>
      <c r="H753" s="31">
        <f t="shared" si="416"/>
        <v>1362.94</v>
      </c>
      <c r="I753" s="31">
        <f t="shared" ref="I753:I754" si="433">ROUND(E753*11.6%,2)</f>
        <v>97.24</v>
      </c>
      <c r="J753" s="31">
        <f t="shared" si="392"/>
        <v>1460.18</v>
      </c>
      <c r="K753" s="31">
        <f t="shared" si="425"/>
        <v>43.81</v>
      </c>
      <c r="L753" s="28">
        <f t="shared" si="393"/>
        <v>1503.99</v>
      </c>
      <c r="M753" s="31">
        <f t="shared" si="426"/>
        <v>300.8</v>
      </c>
      <c r="N753" s="28">
        <f t="shared" si="390"/>
        <v>1804.79</v>
      </c>
      <c r="O753" s="25">
        <v>134</v>
      </c>
      <c r="P753" s="16">
        <f t="shared" si="427"/>
        <v>3.37</v>
      </c>
      <c r="Q753" s="32">
        <f t="shared" ref="Q753:Q754" si="434">ROUND(451.2/O753,2)</f>
        <v>3.37</v>
      </c>
    </row>
    <row r="754" spans="1:17" s="13" customFormat="1" ht="15.95" customHeight="1" x14ac:dyDescent="0.25">
      <c r="A754" s="62">
        <v>590</v>
      </c>
      <c r="B754" s="33" t="s">
        <v>678</v>
      </c>
      <c r="C754" s="17" t="s">
        <v>551</v>
      </c>
      <c r="D754" s="25">
        <v>92.69</v>
      </c>
      <c r="E754" s="14">
        <v>838.3</v>
      </c>
      <c r="F754" s="25">
        <v>333.87</v>
      </c>
      <c r="G754" s="31">
        <f t="shared" si="432"/>
        <v>98.08</v>
      </c>
      <c r="H754" s="31">
        <f t="shared" si="416"/>
        <v>1362.94</v>
      </c>
      <c r="I754" s="31">
        <f t="shared" si="433"/>
        <v>97.24</v>
      </c>
      <c r="J754" s="31">
        <f t="shared" si="392"/>
        <v>1460.18</v>
      </c>
      <c r="K754" s="31">
        <f t="shared" si="425"/>
        <v>43.81</v>
      </c>
      <c r="L754" s="28">
        <f t="shared" si="393"/>
        <v>1503.99</v>
      </c>
      <c r="M754" s="31">
        <f t="shared" si="426"/>
        <v>300.8</v>
      </c>
      <c r="N754" s="28">
        <f t="shared" si="390"/>
        <v>1804.79</v>
      </c>
      <c r="O754" s="25">
        <v>115</v>
      </c>
      <c r="P754" s="16">
        <f t="shared" si="427"/>
        <v>3.92</v>
      </c>
      <c r="Q754" s="32">
        <f t="shared" si="434"/>
        <v>3.92</v>
      </c>
    </row>
    <row r="755" spans="1:17" s="13" customFormat="1" ht="15.95" customHeight="1" x14ac:dyDescent="0.25">
      <c r="A755" s="62">
        <v>591</v>
      </c>
      <c r="B755" s="33" t="s">
        <v>679</v>
      </c>
      <c r="C755" s="17" t="s">
        <v>576</v>
      </c>
      <c r="D755" s="25">
        <v>92.69</v>
      </c>
      <c r="E755" s="25">
        <v>816.99</v>
      </c>
      <c r="F755" s="14">
        <v>329.18</v>
      </c>
      <c r="G755" s="31">
        <f>ROUND((E755)*11.7%,2)</f>
        <v>95.59</v>
      </c>
      <c r="H755" s="31">
        <f t="shared" si="416"/>
        <v>1334.45</v>
      </c>
      <c r="I755" s="31">
        <f>ROUND(E755*11.6%,2)</f>
        <v>94.77</v>
      </c>
      <c r="J755" s="31">
        <f t="shared" si="392"/>
        <v>1429.22</v>
      </c>
      <c r="K755" s="31">
        <f t="shared" si="425"/>
        <v>42.88</v>
      </c>
      <c r="L755" s="28">
        <f t="shared" si="393"/>
        <v>1472.1000000000001</v>
      </c>
      <c r="M755" s="31">
        <f t="shared" si="426"/>
        <v>294.42</v>
      </c>
      <c r="N755" s="28">
        <f t="shared" si="390"/>
        <v>1766.5200000000002</v>
      </c>
      <c r="O755" s="25">
        <v>30</v>
      </c>
      <c r="P755" s="16">
        <f t="shared" si="427"/>
        <v>14.72</v>
      </c>
      <c r="Q755" s="32">
        <f>ROUND(441.63/O755,2)</f>
        <v>14.72</v>
      </c>
    </row>
    <row r="756" spans="1:17" s="13" customFormat="1" ht="15.95" customHeight="1" x14ac:dyDescent="0.25">
      <c r="A756" s="62">
        <v>592</v>
      </c>
      <c r="B756" s="33" t="s">
        <v>680</v>
      </c>
      <c r="C756" s="17" t="s">
        <v>124</v>
      </c>
      <c r="D756" s="25">
        <v>92.69</v>
      </c>
      <c r="E756" s="25">
        <v>816.99</v>
      </c>
      <c r="F756" s="14">
        <v>329.18</v>
      </c>
      <c r="G756" s="31">
        <f>ROUND((E756)*11.7%,2)</f>
        <v>95.59</v>
      </c>
      <c r="H756" s="31">
        <f t="shared" si="416"/>
        <v>1334.45</v>
      </c>
      <c r="I756" s="31">
        <f>ROUND(E756*11.6%,2)</f>
        <v>94.77</v>
      </c>
      <c r="J756" s="31">
        <f t="shared" si="392"/>
        <v>1429.22</v>
      </c>
      <c r="K756" s="31">
        <f t="shared" si="425"/>
        <v>42.88</v>
      </c>
      <c r="L756" s="28">
        <f t="shared" si="393"/>
        <v>1472.1000000000001</v>
      </c>
      <c r="M756" s="31">
        <f t="shared" si="426"/>
        <v>294.42</v>
      </c>
      <c r="N756" s="28">
        <f t="shared" si="390"/>
        <v>1766.5200000000002</v>
      </c>
      <c r="O756" s="25">
        <v>55</v>
      </c>
      <c r="P756" s="16">
        <f t="shared" si="427"/>
        <v>8.0299999999999994</v>
      </c>
      <c r="Q756" s="32">
        <f t="shared" ref="Q756:Q758" si="435">ROUND(441.63/O756,2)</f>
        <v>8.0299999999999994</v>
      </c>
    </row>
    <row r="757" spans="1:17" s="13" customFormat="1" ht="15.95" customHeight="1" x14ac:dyDescent="0.25">
      <c r="A757" s="62">
        <v>593</v>
      </c>
      <c r="B757" s="33" t="s">
        <v>681</v>
      </c>
      <c r="C757" s="17" t="s">
        <v>124</v>
      </c>
      <c r="D757" s="25">
        <v>92.69</v>
      </c>
      <c r="E757" s="25">
        <v>816.99</v>
      </c>
      <c r="F757" s="14">
        <v>329.18</v>
      </c>
      <c r="G757" s="31">
        <f t="shared" ref="G757:G758" si="436">ROUND((E757)*11.7%,2)</f>
        <v>95.59</v>
      </c>
      <c r="H757" s="31">
        <f t="shared" si="416"/>
        <v>1334.45</v>
      </c>
      <c r="I757" s="31">
        <f t="shared" ref="I757:I758" si="437">ROUND(E757*11.6%,2)</f>
        <v>94.77</v>
      </c>
      <c r="J757" s="31">
        <f t="shared" si="392"/>
        <v>1429.22</v>
      </c>
      <c r="K757" s="31">
        <f t="shared" si="425"/>
        <v>42.88</v>
      </c>
      <c r="L757" s="28">
        <f t="shared" si="393"/>
        <v>1472.1000000000001</v>
      </c>
      <c r="M757" s="31">
        <f t="shared" si="426"/>
        <v>294.42</v>
      </c>
      <c r="N757" s="28">
        <f t="shared" si="390"/>
        <v>1766.5200000000002</v>
      </c>
      <c r="O757" s="25">
        <v>69</v>
      </c>
      <c r="P757" s="16">
        <f t="shared" si="427"/>
        <v>6.4</v>
      </c>
      <c r="Q757" s="32">
        <f t="shared" si="435"/>
        <v>6.4</v>
      </c>
    </row>
    <row r="758" spans="1:17" s="13" customFormat="1" ht="15.95" customHeight="1" x14ac:dyDescent="0.25">
      <c r="A758" s="62">
        <v>594</v>
      </c>
      <c r="B758" s="33" t="s">
        <v>682</v>
      </c>
      <c r="C758" s="17" t="s">
        <v>124</v>
      </c>
      <c r="D758" s="25">
        <v>92.69</v>
      </c>
      <c r="E758" s="25">
        <v>816.99</v>
      </c>
      <c r="F758" s="14">
        <v>329.18</v>
      </c>
      <c r="G758" s="31">
        <f t="shared" si="436"/>
        <v>95.59</v>
      </c>
      <c r="H758" s="31">
        <f t="shared" si="416"/>
        <v>1334.45</v>
      </c>
      <c r="I758" s="31">
        <f t="shared" si="437"/>
        <v>94.77</v>
      </c>
      <c r="J758" s="31">
        <f t="shared" si="392"/>
        <v>1429.22</v>
      </c>
      <c r="K758" s="31">
        <f t="shared" si="425"/>
        <v>42.88</v>
      </c>
      <c r="L758" s="28">
        <f t="shared" si="393"/>
        <v>1472.1000000000001</v>
      </c>
      <c r="M758" s="31">
        <f t="shared" si="426"/>
        <v>294.42</v>
      </c>
      <c r="N758" s="28">
        <f t="shared" si="390"/>
        <v>1766.5200000000002</v>
      </c>
      <c r="O758" s="25">
        <v>48</v>
      </c>
      <c r="P758" s="16">
        <f t="shared" si="427"/>
        <v>9.1999999999999993</v>
      </c>
      <c r="Q758" s="32">
        <f t="shared" si="435"/>
        <v>9.1999999999999993</v>
      </c>
    </row>
    <row r="759" spans="1:17" s="13" customFormat="1" ht="15.95" customHeight="1" x14ac:dyDescent="0.25">
      <c r="A759" s="62">
        <v>595</v>
      </c>
      <c r="B759" s="33" t="s">
        <v>683</v>
      </c>
      <c r="C759" s="17" t="s">
        <v>493</v>
      </c>
      <c r="D759" s="25">
        <v>92.69</v>
      </c>
      <c r="E759" s="25">
        <v>816.99</v>
      </c>
      <c r="F759" s="14">
        <v>329.18</v>
      </c>
      <c r="G759" s="31">
        <f t="shared" ref="G759:G762" si="438">ROUND((E759)*11.7%,2)</f>
        <v>95.59</v>
      </c>
      <c r="H759" s="31">
        <f t="shared" si="416"/>
        <v>1334.45</v>
      </c>
      <c r="I759" s="31">
        <f t="shared" ref="I759:I762" si="439">ROUND(E759*11.6%,2)</f>
        <v>94.77</v>
      </c>
      <c r="J759" s="31">
        <f t="shared" si="392"/>
        <v>1429.22</v>
      </c>
      <c r="K759" s="31">
        <f t="shared" si="425"/>
        <v>42.88</v>
      </c>
      <c r="L759" s="28">
        <f t="shared" si="393"/>
        <v>1472.1000000000001</v>
      </c>
      <c r="M759" s="31">
        <f t="shared" si="426"/>
        <v>294.42</v>
      </c>
      <c r="N759" s="28">
        <f t="shared" si="390"/>
        <v>1766.5200000000002</v>
      </c>
      <c r="O759" s="25">
        <v>28</v>
      </c>
      <c r="P759" s="16">
        <f t="shared" si="427"/>
        <v>15.77</v>
      </c>
      <c r="Q759" s="32">
        <f t="shared" ref="Q759:Q762" si="440">ROUND(441.63/O759,2)</f>
        <v>15.77</v>
      </c>
    </row>
    <row r="760" spans="1:17" s="13" customFormat="1" ht="15.95" customHeight="1" x14ac:dyDescent="0.25">
      <c r="A760" s="62">
        <v>596</v>
      </c>
      <c r="B760" s="33" t="s">
        <v>684</v>
      </c>
      <c r="C760" s="17" t="s">
        <v>493</v>
      </c>
      <c r="D760" s="25">
        <v>92.69</v>
      </c>
      <c r="E760" s="25">
        <v>816.99</v>
      </c>
      <c r="F760" s="14">
        <v>329.18</v>
      </c>
      <c r="G760" s="31">
        <f t="shared" si="438"/>
        <v>95.59</v>
      </c>
      <c r="H760" s="31">
        <f t="shared" si="416"/>
        <v>1334.45</v>
      </c>
      <c r="I760" s="31">
        <f t="shared" si="439"/>
        <v>94.77</v>
      </c>
      <c r="J760" s="31">
        <f t="shared" si="392"/>
        <v>1429.22</v>
      </c>
      <c r="K760" s="31">
        <f t="shared" si="425"/>
        <v>42.88</v>
      </c>
      <c r="L760" s="28">
        <f t="shared" si="393"/>
        <v>1472.1000000000001</v>
      </c>
      <c r="M760" s="31">
        <f t="shared" si="426"/>
        <v>294.42</v>
      </c>
      <c r="N760" s="28">
        <f t="shared" si="390"/>
        <v>1766.5200000000002</v>
      </c>
      <c r="O760" s="25">
        <v>25</v>
      </c>
      <c r="P760" s="16">
        <f t="shared" si="427"/>
        <v>17.670000000000002</v>
      </c>
      <c r="Q760" s="32">
        <f t="shared" si="440"/>
        <v>17.670000000000002</v>
      </c>
    </row>
    <row r="761" spans="1:17" s="13" customFormat="1" ht="15.95" customHeight="1" x14ac:dyDescent="0.25">
      <c r="A761" s="62">
        <v>597</v>
      </c>
      <c r="B761" s="33" t="s">
        <v>685</v>
      </c>
      <c r="C761" s="17" t="s">
        <v>572</v>
      </c>
      <c r="D761" s="25">
        <v>92.69</v>
      </c>
      <c r="E761" s="25">
        <v>816.99</v>
      </c>
      <c r="F761" s="14">
        <v>329.18</v>
      </c>
      <c r="G761" s="31">
        <f t="shared" si="438"/>
        <v>95.59</v>
      </c>
      <c r="H761" s="31">
        <f t="shared" si="416"/>
        <v>1334.45</v>
      </c>
      <c r="I761" s="31">
        <f t="shared" si="439"/>
        <v>94.77</v>
      </c>
      <c r="J761" s="31">
        <f t="shared" si="392"/>
        <v>1429.22</v>
      </c>
      <c r="K761" s="31">
        <f t="shared" si="425"/>
        <v>42.88</v>
      </c>
      <c r="L761" s="28">
        <f t="shared" si="393"/>
        <v>1472.1000000000001</v>
      </c>
      <c r="M761" s="31">
        <f t="shared" si="426"/>
        <v>294.42</v>
      </c>
      <c r="N761" s="28">
        <f t="shared" si="390"/>
        <v>1766.5200000000002</v>
      </c>
      <c r="O761" s="25">
        <v>16</v>
      </c>
      <c r="P761" s="16">
        <f t="shared" si="427"/>
        <v>27.6</v>
      </c>
      <c r="Q761" s="32">
        <f t="shared" si="440"/>
        <v>27.6</v>
      </c>
    </row>
    <row r="762" spans="1:17" s="13" customFormat="1" ht="15.95" customHeight="1" x14ac:dyDescent="0.25">
      <c r="A762" s="62">
        <v>598</v>
      </c>
      <c r="B762" s="33" t="s">
        <v>686</v>
      </c>
      <c r="C762" s="17" t="s">
        <v>572</v>
      </c>
      <c r="D762" s="25">
        <v>92.69</v>
      </c>
      <c r="E762" s="25">
        <v>816.99</v>
      </c>
      <c r="F762" s="14">
        <v>329.18</v>
      </c>
      <c r="G762" s="31">
        <f t="shared" si="438"/>
        <v>95.59</v>
      </c>
      <c r="H762" s="31">
        <f t="shared" si="416"/>
        <v>1334.45</v>
      </c>
      <c r="I762" s="31">
        <f t="shared" si="439"/>
        <v>94.77</v>
      </c>
      <c r="J762" s="31">
        <f t="shared" si="392"/>
        <v>1429.22</v>
      </c>
      <c r="K762" s="31">
        <f t="shared" si="425"/>
        <v>42.88</v>
      </c>
      <c r="L762" s="28">
        <f t="shared" si="393"/>
        <v>1472.1000000000001</v>
      </c>
      <c r="M762" s="31">
        <f t="shared" si="426"/>
        <v>294.42</v>
      </c>
      <c r="N762" s="28">
        <f t="shared" si="390"/>
        <v>1766.5200000000002</v>
      </c>
      <c r="O762" s="25">
        <v>8</v>
      </c>
      <c r="P762" s="16">
        <f t="shared" si="427"/>
        <v>55.2</v>
      </c>
      <c r="Q762" s="32">
        <f t="shared" si="440"/>
        <v>55.2</v>
      </c>
    </row>
    <row r="763" spans="1:17" s="13" customFormat="1" ht="15.95" customHeight="1" x14ac:dyDescent="0.25">
      <c r="A763" s="62">
        <v>599</v>
      </c>
      <c r="B763" s="33" t="s">
        <v>687</v>
      </c>
      <c r="C763" s="17" t="s">
        <v>493</v>
      </c>
      <c r="D763" s="25">
        <v>92.69</v>
      </c>
      <c r="E763" s="25">
        <v>816.99</v>
      </c>
      <c r="F763" s="14">
        <v>329.18</v>
      </c>
      <c r="G763" s="31">
        <f t="shared" ref="G763:G764" si="441">ROUND((E763)*11.7%,2)</f>
        <v>95.59</v>
      </c>
      <c r="H763" s="31">
        <f t="shared" si="416"/>
        <v>1334.45</v>
      </c>
      <c r="I763" s="31">
        <f t="shared" ref="I763:I764" si="442">ROUND(E763*11.6%,2)</f>
        <v>94.77</v>
      </c>
      <c r="J763" s="31">
        <f t="shared" si="392"/>
        <v>1429.22</v>
      </c>
      <c r="K763" s="31">
        <f t="shared" si="425"/>
        <v>42.88</v>
      </c>
      <c r="L763" s="28">
        <f t="shared" si="393"/>
        <v>1472.1000000000001</v>
      </c>
      <c r="M763" s="31">
        <f t="shared" si="426"/>
        <v>294.42</v>
      </c>
      <c r="N763" s="28">
        <f t="shared" si="390"/>
        <v>1766.5200000000002</v>
      </c>
      <c r="O763" s="25">
        <v>5</v>
      </c>
      <c r="P763" s="16">
        <f t="shared" si="427"/>
        <v>88.33</v>
      </c>
      <c r="Q763" s="32">
        <f t="shared" ref="Q763:Q764" si="443">ROUND(441.63/O763,2)</f>
        <v>88.33</v>
      </c>
    </row>
    <row r="764" spans="1:17" s="13" customFormat="1" ht="15.95" customHeight="1" x14ac:dyDescent="0.25">
      <c r="A764" s="62">
        <v>600</v>
      </c>
      <c r="B764" s="33" t="s">
        <v>688</v>
      </c>
      <c r="C764" s="17" t="s">
        <v>489</v>
      </c>
      <c r="D764" s="25">
        <v>92.69</v>
      </c>
      <c r="E764" s="25">
        <v>816.99</v>
      </c>
      <c r="F764" s="14">
        <v>329.18</v>
      </c>
      <c r="G764" s="31">
        <f t="shared" si="441"/>
        <v>95.59</v>
      </c>
      <c r="H764" s="31">
        <f t="shared" si="416"/>
        <v>1334.45</v>
      </c>
      <c r="I764" s="31">
        <f t="shared" si="442"/>
        <v>94.77</v>
      </c>
      <c r="J764" s="31">
        <f t="shared" si="392"/>
        <v>1429.22</v>
      </c>
      <c r="K764" s="31">
        <f t="shared" si="425"/>
        <v>42.88</v>
      </c>
      <c r="L764" s="28">
        <f t="shared" si="393"/>
        <v>1472.1000000000001</v>
      </c>
      <c r="M764" s="31">
        <f t="shared" si="426"/>
        <v>294.42</v>
      </c>
      <c r="N764" s="28">
        <f t="shared" si="390"/>
        <v>1766.5200000000002</v>
      </c>
      <c r="O764" s="25">
        <v>45</v>
      </c>
      <c r="P764" s="16">
        <f t="shared" si="427"/>
        <v>9.81</v>
      </c>
      <c r="Q764" s="32">
        <f t="shared" si="443"/>
        <v>9.81</v>
      </c>
    </row>
    <row r="765" spans="1:17" s="13" customFormat="1" ht="15.95" customHeight="1" x14ac:dyDescent="0.25">
      <c r="A765" s="62">
        <v>601</v>
      </c>
      <c r="B765" s="33" t="s">
        <v>689</v>
      </c>
      <c r="C765" s="17" t="s">
        <v>124</v>
      </c>
      <c r="D765" s="25">
        <v>92.69</v>
      </c>
      <c r="E765" s="25">
        <v>816.99</v>
      </c>
      <c r="F765" s="14">
        <v>329.18</v>
      </c>
      <c r="G765" s="31">
        <f>ROUND((E765)*11.7%,2)</f>
        <v>95.59</v>
      </c>
      <c r="H765" s="31">
        <f t="shared" si="416"/>
        <v>1334.45</v>
      </c>
      <c r="I765" s="31">
        <f>ROUND(E765*11.6%,2)</f>
        <v>94.77</v>
      </c>
      <c r="J765" s="31">
        <f t="shared" si="392"/>
        <v>1429.22</v>
      </c>
      <c r="K765" s="31">
        <f t="shared" si="425"/>
        <v>42.88</v>
      </c>
      <c r="L765" s="28">
        <f t="shared" si="393"/>
        <v>1472.1000000000001</v>
      </c>
      <c r="M765" s="31">
        <f t="shared" si="426"/>
        <v>294.42</v>
      </c>
      <c r="N765" s="28">
        <f t="shared" ref="N765:N828" si="444">L765+M765</f>
        <v>1766.5200000000002</v>
      </c>
      <c r="O765" s="25">
        <v>36</v>
      </c>
      <c r="P765" s="16">
        <f t="shared" si="427"/>
        <v>12.27</v>
      </c>
      <c r="Q765" s="32">
        <f>ROUND(441.63/O765,2)</f>
        <v>12.27</v>
      </c>
    </row>
    <row r="766" spans="1:17" s="13" customFormat="1" ht="15.95" customHeight="1" x14ac:dyDescent="0.25">
      <c r="A766" s="62">
        <v>602</v>
      </c>
      <c r="B766" s="33" t="s">
        <v>690</v>
      </c>
      <c r="C766" s="17" t="s">
        <v>691</v>
      </c>
      <c r="D766" s="25">
        <v>92.69</v>
      </c>
      <c r="E766" s="14">
        <v>838.3</v>
      </c>
      <c r="F766" s="14">
        <v>333.87</v>
      </c>
      <c r="G766" s="31">
        <f>ROUND((E766)*11.7%,2)</f>
        <v>98.08</v>
      </c>
      <c r="H766" s="31">
        <f t="shared" si="416"/>
        <v>1362.94</v>
      </c>
      <c r="I766" s="31">
        <f>ROUND(E766*11.6%,2)</f>
        <v>97.24</v>
      </c>
      <c r="J766" s="31">
        <f t="shared" ref="J766:J829" si="445">H766+I766</f>
        <v>1460.18</v>
      </c>
      <c r="K766" s="31">
        <f t="shared" si="425"/>
        <v>43.81</v>
      </c>
      <c r="L766" s="28">
        <f t="shared" ref="L766:L829" si="446">J766+K766</f>
        <v>1503.99</v>
      </c>
      <c r="M766" s="31">
        <f t="shared" si="426"/>
        <v>300.8</v>
      </c>
      <c r="N766" s="28">
        <f t="shared" si="444"/>
        <v>1804.79</v>
      </c>
      <c r="O766" s="25">
        <v>94</v>
      </c>
      <c r="P766" s="16">
        <f t="shared" si="427"/>
        <v>4.8</v>
      </c>
      <c r="Q766" s="32">
        <f>ROUND(451.2/O766,2)</f>
        <v>4.8</v>
      </c>
    </row>
    <row r="767" spans="1:17" s="13" customFormat="1" ht="15.95" customHeight="1" x14ac:dyDescent="0.25">
      <c r="A767" s="62">
        <v>603</v>
      </c>
      <c r="B767" s="33" t="s">
        <v>692</v>
      </c>
      <c r="C767" s="17" t="s">
        <v>693</v>
      </c>
      <c r="D767" s="25">
        <v>92.69</v>
      </c>
      <c r="E767" s="25">
        <v>816.99</v>
      </c>
      <c r="F767" s="14">
        <v>329.18</v>
      </c>
      <c r="G767" s="31">
        <f t="shared" ref="G767:G775" si="447">ROUND((E767)*11.7%,2)</f>
        <v>95.59</v>
      </c>
      <c r="H767" s="31">
        <f t="shared" si="416"/>
        <v>1334.45</v>
      </c>
      <c r="I767" s="31">
        <f t="shared" ref="I767:I770" si="448">ROUND(E767*11.6%,2)</f>
        <v>94.77</v>
      </c>
      <c r="J767" s="31">
        <f t="shared" si="445"/>
        <v>1429.22</v>
      </c>
      <c r="K767" s="31">
        <f t="shared" si="425"/>
        <v>42.88</v>
      </c>
      <c r="L767" s="28">
        <f t="shared" si="446"/>
        <v>1472.1000000000001</v>
      </c>
      <c r="M767" s="31">
        <f t="shared" si="426"/>
        <v>294.42</v>
      </c>
      <c r="N767" s="28">
        <f t="shared" si="444"/>
        <v>1766.5200000000002</v>
      </c>
      <c r="O767" s="25">
        <v>39</v>
      </c>
      <c r="P767" s="16">
        <f t="shared" si="427"/>
        <v>11.32</v>
      </c>
      <c r="Q767" s="32">
        <f t="shared" ref="Q767:Q770" si="449">ROUND(441.63/O767,2)</f>
        <v>11.32</v>
      </c>
    </row>
    <row r="768" spans="1:17" s="13" customFormat="1" ht="15.95" customHeight="1" x14ac:dyDescent="0.25">
      <c r="A768" s="62">
        <v>604</v>
      </c>
      <c r="B768" s="33" t="s">
        <v>694</v>
      </c>
      <c r="C768" s="17" t="s">
        <v>695</v>
      </c>
      <c r="D768" s="25">
        <v>92.69</v>
      </c>
      <c r="E768" s="25">
        <v>816.99</v>
      </c>
      <c r="F768" s="14">
        <v>329.18</v>
      </c>
      <c r="G768" s="31">
        <f t="shared" si="447"/>
        <v>95.59</v>
      </c>
      <c r="H768" s="31">
        <f t="shared" si="416"/>
        <v>1334.45</v>
      </c>
      <c r="I768" s="31">
        <f t="shared" si="448"/>
        <v>94.77</v>
      </c>
      <c r="J768" s="31">
        <f t="shared" si="445"/>
        <v>1429.22</v>
      </c>
      <c r="K768" s="31">
        <f t="shared" si="425"/>
        <v>42.88</v>
      </c>
      <c r="L768" s="28">
        <f t="shared" si="446"/>
        <v>1472.1000000000001</v>
      </c>
      <c r="M768" s="31">
        <f t="shared" si="426"/>
        <v>294.42</v>
      </c>
      <c r="N768" s="28">
        <f t="shared" si="444"/>
        <v>1766.5200000000002</v>
      </c>
      <c r="O768" s="25">
        <v>14</v>
      </c>
      <c r="P768" s="16">
        <f t="shared" si="427"/>
        <v>31.55</v>
      </c>
      <c r="Q768" s="32">
        <f t="shared" si="449"/>
        <v>31.55</v>
      </c>
    </row>
    <row r="769" spans="1:17" s="13" customFormat="1" ht="15.95" customHeight="1" x14ac:dyDescent="0.25">
      <c r="A769" s="62">
        <v>605</v>
      </c>
      <c r="B769" s="33" t="s">
        <v>696</v>
      </c>
      <c r="C769" s="17" t="s">
        <v>693</v>
      </c>
      <c r="D769" s="25">
        <v>92.69</v>
      </c>
      <c r="E769" s="25">
        <v>816.99</v>
      </c>
      <c r="F769" s="14">
        <v>329.18</v>
      </c>
      <c r="G769" s="31">
        <f t="shared" si="447"/>
        <v>95.59</v>
      </c>
      <c r="H769" s="31">
        <f t="shared" si="416"/>
        <v>1334.45</v>
      </c>
      <c r="I769" s="31">
        <f t="shared" si="448"/>
        <v>94.77</v>
      </c>
      <c r="J769" s="31">
        <f t="shared" si="445"/>
        <v>1429.22</v>
      </c>
      <c r="K769" s="31">
        <f t="shared" si="425"/>
        <v>42.88</v>
      </c>
      <c r="L769" s="28">
        <f t="shared" si="446"/>
        <v>1472.1000000000001</v>
      </c>
      <c r="M769" s="31">
        <f t="shared" si="426"/>
        <v>294.42</v>
      </c>
      <c r="N769" s="28">
        <f t="shared" si="444"/>
        <v>1766.5200000000002</v>
      </c>
      <c r="O769" s="25">
        <v>33</v>
      </c>
      <c r="P769" s="16">
        <f t="shared" si="427"/>
        <v>13.38</v>
      </c>
      <c r="Q769" s="32">
        <f t="shared" si="449"/>
        <v>13.38</v>
      </c>
    </row>
    <row r="770" spans="1:17" s="13" customFormat="1" ht="15.95" customHeight="1" x14ac:dyDescent="0.25">
      <c r="A770" s="62">
        <v>606</v>
      </c>
      <c r="B770" s="33" t="s">
        <v>697</v>
      </c>
      <c r="C770" s="17" t="s">
        <v>698</v>
      </c>
      <c r="D770" s="25">
        <v>92.69</v>
      </c>
      <c r="E770" s="25">
        <v>816.99</v>
      </c>
      <c r="F770" s="14">
        <v>329.18</v>
      </c>
      <c r="G770" s="31">
        <f t="shared" si="447"/>
        <v>95.59</v>
      </c>
      <c r="H770" s="31">
        <f t="shared" si="416"/>
        <v>1334.45</v>
      </c>
      <c r="I770" s="31">
        <f t="shared" si="448"/>
        <v>94.77</v>
      </c>
      <c r="J770" s="31">
        <f t="shared" si="445"/>
        <v>1429.22</v>
      </c>
      <c r="K770" s="31">
        <f t="shared" si="425"/>
        <v>42.88</v>
      </c>
      <c r="L770" s="28">
        <f t="shared" si="446"/>
        <v>1472.1000000000001</v>
      </c>
      <c r="M770" s="31">
        <f t="shared" si="426"/>
        <v>294.42</v>
      </c>
      <c r="N770" s="28">
        <f t="shared" si="444"/>
        <v>1766.5200000000002</v>
      </c>
      <c r="O770" s="25">
        <v>41</v>
      </c>
      <c r="P770" s="16">
        <f t="shared" si="427"/>
        <v>10.77</v>
      </c>
      <c r="Q770" s="32">
        <f t="shared" si="449"/>
        <v>10.77</v>
      </c>
    </row>
    <row r="771" spans="1:17" s="13" customFormat="1" ht="15.95" customHeight="1" x14ac:dyDescent="0.25">
      <c r="A771" s="62">
        <v>607</v>
      </c>
      <c r="B771" s="33" t="s">
        <v>699</v>
      </c>
      <c r="C771" s="17" t="s">
        <v>700</v>
      </c>
      <c r="D771" s="25">
        <v>92.69</v>
      </c>
      <c r="E771" s="25">
        <v>816.99</v>
      </c>
      <c r="F771" s="14">
        <v>329.18</v>
      </c>
      <c r="G771" s="31">
        <f t="shared" si="447"/>
        <v>95.59</v>
      </c>
      <c r="H771" s="31">
        <f t="shared" si="416"/>
        <v>1334.45</v>
      </c>
      <c r="I771" s="31">
        <f t="shared" ref="I771:I785" si="450">ROUND(E771*11.6%,2)</f>
        <v>94.77</v>
      </c>
      <c r="J771" s="31">
        <f t="shared" si="445"/>
        <v>1429.22</v>
      </c>
      <c r="K771" s="31">
        <f t="shared" si="425"/>
        <v>42.88</v>
      </c>
      <c r="L771" s="28">
        <f t="shared" si="446"/>
        <v>1472.1000000000001</v>
      </c>
      <c r="M771" s="31">
        <f t="shared" si="426"/>
        <v>294.42</v>
      </c>
      <c r="N771" s="28">
        <f t="shared" si="444"/>
        <v>1766.5200000000002</v>
      </c>
      <c r="O771" s="25">
        <v>37</v>
      </c>
      <c r="P771" s="16">
        <f t="shared" si="427"/>
        <v>11.94</v>
      </c>
      <c r="Q771" s="32">
        <f>ROUND(441.63/O771,2)</f>
        <v>11.94</v>
      </c>
    </row>
    <row r="772" spans="1:17" s="13" customFormat="1" ht="15.95" customHeight="1" x14ac:dyDescent="0.25">
      <c r="A772" s="62">
        <v>608</v>
      </c>
      <c r="B772" s="33" t="s">
        <v>701</v>
      </c>
      <c r="C772" s="17" t="s">
        <v>693</v>
      </c>
      <c r="D772" s="25">
        <v>92.69</v>
      </c>
      <c r="E772" s="25">
        <v>816.99</v>
      </c>
      <c r="F772" s="14">
        <v>329.18</v>
      </c>
      <c r="G772" s="31">
        <f t="shared" si="447"/>
        <v>95.59</v>
      </c>
      <c r="H772" s="31">
        <f t="shared" si="416"/>
        <v>1334.45</v>
      </c>
      <c r="I772" s="31">
        <f t="shared" si="450"/>
        <v>94.77</v>
      </c>
      <c r="J772" s="31">
        <f t="shared" si="445"/>
        <v>1429.22</v>
      </c>
      <c r="K772" s="31">
        <f t="shared" si="425"/>
        <v>42.88</v>
      </c>
      <c r="L772" s="28">
        <f t="shared" si="446"/>
        <v>1472.1000000000001</v>
      </c>
      <c r="M772" s="31">
        <f t="shared" si="426"/>
        <v>294.42</v>
      </c>
      <c r="N772" s="28">
        <f t="shared" si="444"/>
        <v>1766.5200000000002</v>
      </c>
      <c r="O772" s="25">
        <v>23</v>
      </c>
      <c r="P772" s="16">
        <f t="shared" si="427"/>
        <v>19.2</v>
      </c>
      <c r="Q772" s="32">
        <f>ROUND(441.63/O772,2)</f>
        <v>19.2</v>
      </c>
    </row>
    <row r="773" spans="1:17" s="13" customFormat="1" ht="15.95" customHeight="1" x14ac:dyDescent="0.25">
      <c r="A773" s="62">
        <v>609</v>
      </c>
      <c r="B773" s="33" t="s">
        <v>702</v>
      </c>
      <c r="C773" s="17" t="s">
        <v>551</v>
      </c>
      <c r="D773" s="25">
        <v>92.69</v>
      </c>
      <c r="E773" s="14">
        <v>838.3</v>
      </c>
      <c r="F773" s="25">
        <v>333.87</v>
      </c>
      <c r="G773" s="31">
        <f>ROUND((E773)*11.7%,2)</f>
        <v>98.08</v>
      </c>
      <c r="H773" s="31">
        <f t="shared" si="416"/>
        <v>1362.94</v>
      </c>
      <c r="I773" s="31">
        <f t="shared" si="450"/>
        <v>97.24</v>
      </c>
      <c r="J773" s="31">
        <f t="shared" si="445"/>
        <v>1460.18</v>
      </c>
      <c r="K773" s="31">
        <f t="shared" si="425"/>
        <v>43.81</v>
      </c>
      <c r="L773" s="28">
        <f t="shared" si="446"/>
        <v>1503.99</v>
      </c>
      <c r="M773" s="31">
        <f t="shared" si="426"/>
        <v>300.8</v>
      </c>
      <c r="N773" s="28">
        <f t="shared" si="444"/>
        <v>1804.79</v>
      </c>
      <c r="O773" s="25">
        <v>86</v>
      </c>
      <c r="P773" s="16">
        <f t="shared" si="427"/>
        <v>5.25</v>
      </c>
      <c r="Q773" s="32">
        <f>ROUND(451.2/O773,2)</f>
        <v>5.25</v>
      </c>
    </row>
    <row r="774" spans="1:17" s="13" customFormat="1" ht="15.95" customHeight="1" x14ac:dyDescent="0.25">
      <c r="A774" s="62">
        <v>610</v>
      </c>
      <c r="B774" s="33" t="s">
        <v>703</v>
      </c>
      <c r="C774" s="17" t="s">
        <v>667</v>
      </c>
      <c r="D774" s="25">
        <v>92.69</v>
      </c>
      <c r="E774" s="25">
        <v>816.99</v>
      </c>
      <c r="F774" s="14">
        <v>329.18</v>
      </c>
      <c r="G774" s="31">
        <f t="shared" si="447"/>
        <v>95.59</v>
      </c>
      <c r="H774" s="31">
        <f t="shared" si="416"/>
        <v>1334.45</v>
      </c>
      <c r="I774" s="31">
        <f t="shared" si="450"/>
        <v>94.77</v>
      </c>
      <c r="J774" s="31">
        <f t="shared" si="445"/>
        <v>1429.22</v>
      </c>
      <c r="K774" s="31">
        <f t="shared" si="425"/>
        <v>42.88</v>
      </c>
      <c r="L774" s="28">
        <f t="shared" si="446"/>
        <v>1472.1000000000001</v>
      </c>
      <c r="M774" s="31">
        <f t="shared" si="426"/>
        <v>294.42</v>
      </c>
      <c r="N774" s="28">
        <f t="shared" si="444"/>
        <v>1766.5200000000002</v>
      </c>
      <c r="O774" s="25">
        <v>21</v>
      </c>
      <c r="P774" s="16">
        <f t="shared" si="427"/>
        <v>21.03</v>
      </c>
      <c r="Q774" s="32">
        <f>ROUND(441.63/O774,2)</f>
        <v>21.03</v>
      </c>
    </row>
    <row r="775" spans="1:17" s="13" customFormat="1" ht="15.95" customHeight="1" x14ac:dyDescent="0.25">
      <c r="A775" s="62">
        <v>611</v>
      </c>
      <c r="B775" s="33" t="s">
        <v>704</v>
      </c>
      <c r="C775" s="17" t="s">
        <v>700</v>
      </c>
      <c r="D775" s="25">
        <v>92.69</v>
      </c>
      <c r="E775" s="25">
        <v>816.99</v>
      </c>
      <c r="F775" s="14">
        <v>329.18</v>
      </c>
      <c r="G775" s="31">
        <f t="shared" si="447"/>
        <v>95.59</v>
      </c>
      <c r="H775" s="31">
        <f t="shared" si="416"/>
        <v>1334.45</v>
      </c>
      <c r="I775" s="31">
        <f t="shared" si="450"/>
        <v>94.77</v>
      </c>
      <c r="J775" s="31">
        <f t="shared" si="445"/>
        <v>1429.22</v>
      </c>
      <c r="K775" s="31">
        <f t="shared" si="425"/>
        <v>42.88</v>
      </c>
      <c r="L775" s="28">
        <f t="shared" si="446"/>
        <v>1472.1000000000001</v>
      </c>
      <c r="M775" s="31">
        <f t="shared" si="426"/>
        <v>294.42</v>
      </c>
      <c r="N775" s="28">
        <f t="shared" si="444"/>
        <v>1766.5200000000002</v>
      </c>
      <c r="O775" s="25">
        <v>68</v>
      </c>
      <c r="P775" s="16">
        <f t="shared" si="427"/>
        <v>6.49</v>
      </c>
      <c r="Q775" s="32">
        <f>ROUND(441.63/O775,2)</f>
        <v>6.49</v>
      </c>
    </row>
    <row r="776" spans="1:17" s="13" customFormat="1" ht="15.95" customHeight="1" x14ac:dyDescent="0.25">
      <c r="A776" s="62">
        <v>612</v>
      </c>
      <c r="B776" s="33" t="s">
        <v>705</v>
      </c>
      <c r="C776" s="17" t="s">
        <v>551</v>
      </c>
      <c r="D776" s="25">
        <v>92.69</v>
      </c>
      <c r="E776" s="14">
        <v>838.3</v>
      </c>
      <c r="F776" s="25">
        <v>333.87</v>
      </c>
      <c r="G776" s="31">
        <f>ROUND((E776)*11.7%,2)</f>
        <v>98.08</v>
      </c>
      <c r="H776" s="31">
        <f t="shared" si="416"/>
        <v>1362.94</v>
      </c>
      <c r="I776" s="31">
        <f t="shared" si="450"/>
        <v>97.24</v>
      </c>
      <c r="J776" s="31">
        <f t="shared" si="445"/>
        <v>1460.18</v>
      </c>
      <c r="K776" s="31">
        <f t="shared" si="425"/>
        <v>43.81</v>
      </c>
      <c r="L776" s="28">
        <f t="shared" si="446"/>
        <v>1503.99</v>
      </c>
      <c r="M776" s="31">
        <f t="shared" si="426"/>
        <v>300.8</v>
      </c>
      <c r="N776" s="28">
        <f t="shared" si="444"/>
        <v>1804.79</v>
      </c>
      <c r="O776" s="25">
        <v>86</v>
      </c>
      <c r="P776" s="16">
        <f t="shared" si="427"/>
        <v>5.25</v>
      </c>
      <c r="Q776" s="32">
        <f>ROUND(451.2/O776,2)</f>
        <v>5.25</v>
      </c>
    </row>
    <row r="777" spans="1:17" s="13" customFormat="1" ht="15.95" customHeight="1" x14ac:dyDescent="0.25">
      <c r="A777" s="62">
        <v>613</v>
      </c>
      <c r="B777" s="33" t="s">
        <v>706</v>
      </c>
      <c r="C777" s="17" t="s">
        <v>63</v>
      </c>
      <c r="D777" s="25">
        <v>92.69</v>
      </c>
      <c r="E777" s="25">
        <v>816.99</v>
      </c>
      <c r="F777" s="14">
        <v>329.18</v>
      </c>
      <c r="G777" s="31">
        <f>ROUND((E777)*11.7%,2)</f>
        <v>95.59</v>
      </c>
      <c r="H777" s="31">
        <f t="shared" si="416"/>
        <v>1334.45</v>
      </c>
      <c r="I777" s="31">
        <f t="shared" si="450"/>
        <v>94.77</v>
      </c>
      <c r="J777" s="31">
        <f t="shared" si="445"/>
        <v>1429.22</v>
      </c>
      <c r="K777" s="31">
        <f t="shared" si="425"/>
        <v>42.88</v>
      </c>
      <c r="L777" s="28">
        <f t="shared" si="446"/>
        <v>1472.1000000000001</v>
      </c>
      <c r="M777" s="31">
        <f t="shared" si="426"/>
        <v>294.42</v>
      </c>
      <c r="N777" s="28">
        <f t="shared" si="444"/>
        <v>1766.5200000000002</v>
      </c>
      <c r="O777" s="25">
        <v>27</v>
      </c>
      <c r="P777" s="16">
        <f t="shared" si="427"/>
        <v>16.36</v>
      </c>
      <c r="Q777" s="32">
        <f t="shared" ref="Q777:Q783" si="451">ROUND(441.63/O777,2)</f>
        <v>16.36</v>
      </c>
    </row>
    <row r="778" spans="1:17" s="13" customFormat="1" ht="15.95" customHeight="1" x14ac:dyDescent="0.25">
      <c r="A778" s="62">
        <v>614</v>
      </c>
      <c r="B778" s="33" t="s">
        <v>707</v>
      </c>
      <c r="C778" s="17" t="s">
        <v>693</v>
      </c>
      <c r="D778" s="25">
        <v>92.69</v>
      </c>
      <c r="E778" s="25">
        <v>816.99</v>
      </c>
      <c r="F778" s="14">
        <v>329.18</v>
      </c>
      <c r="G778" s="31">
        <f t="shared" ref="G778:G779" si="452">ROUND((E778)*11.7%,2)</f>
        <v>95.59</v>
      </c>
      <c r="H778" s="31">
        <f t="shared" si="416"/>
        <v>1334.45</v>
      </c>
      <c r="I778" s="31">
        <f t="shared" si="450"/>
        <v>94.77</v>
      </c>
      <c r="J778" s="31">
        <f t="shared" si="445"/>
        <v>1429.22</v>
      </c>
      <c r="K778" s="31">
        <f t="shared" si="425"/>
        <v>42.88</v>
      </c>
      <c r="L778" s="28">
        <f t="shared" si="446"/>
        <v>1472.1000000000001</v>
      </c>
      <c r="M778" s="31">
        <f t="shared" si="426"/>
        <v>294.42</v>
      </c>
      <c r="N778" s="28">
        <f t="shared" si="444"/>
        <v>1766.5200000000002</v>
      </c>
      <c r="O778" s="25">
        <v>21</v>
      </c>
      <c r="P778" s="16">
        <f t="shared" si="427"/>
        <v>21.03</v>
      </c>
      <c r="Q778" s="32">
        <f t="shared" si="451"/>
        <v>21.03</v>
      </c>
    </row>
    <row r="779" spans="1:17" s="13" customFormat="1" ht="15.95" customHeight="1" x14ac:dyDescent="0.25">
      <c r="A779" s="62">
        <v>615</v>
      </c>
      <c r="B779" s="33" t="s">
        <v>708</v>
      </c>
      <c r="C779" s="17" t="s">
        <v>700</v>
      </c>
      <c r="D779" s="25">
        <v>92.69</v>
      </c>
      <c r="E779" s="25">
        <v>816.99</v>
      </c>
      <c r="F779" s="14">
        <v>329.18</v>
      </c>
      <c r="G779" s="31">
        <f t="shared" si="452"/>
        <v>95.59</v>
      </c>
      <c r="H779" s="31">
        <f t="shared" si="416"/>
        <v>1334.45</v>
      </c>
      <c r="I779" s="31">
        <f t="shared" si="450"/>
        <v>94.77</v>
      </c>
      <c r="J779" s="31">
        <f t="shared" si="445"/>
        <v>1429.22</v>
      </c>
      <c r="K779" s="31">
        <f t="shared" si="425"/>
        <v>42.88</v>
      </c>
      <c r="L779" s="28">
        <f t="shared" si="446"/>
        <v>1472.1000000000001</v>
      </c>
      <c r="M779" s="31">
        <f t="shared" si="426"/>
        <v>294.42</v>
      </c>
      <c r="N779" s="28">
        <f t="shared" si="444"/>
        <v>1766.5200000000002</v>
      </c>
      <c r="O779" s="25">
        <v>19</v>
      </c>
      <c r="P779" s="16">
        <f t="shared" si="427"/>
        <v>23.24</v>
      </c>
      <c r="Q779" s="32">
        <f t="shared" si="451"/>
        <v>23.24</v>
      </c>
    </row>
    <row r="780" spans="1:17" s="13" customFormat="1" ht="15.95" customHeight="1" x14ac:dyDescent="0.25">
      <c r="A780" s="62">
        <v>616</v>
      </c>
      <c r="B780" s="33" t="s">
        <v>709</v>
      </c>
      <c r="C780" s="17" t="s">
        <v>693</v>
      </c>
      <c r="D780" s="25">
        <v>92.69</v>
      </c>
      <c r="E780" s="25">
        <v>816.99</v>
      </c>
      <c r="F780" s="14">
        <v>329.18</v>
      </c>
      <c r="G780" s="31">
        <f t="shared" ref="G780:G785" si="453">ROUND((E780)*11.7%,2)</f>
        <v>95.59</v>
      </c>
      <c r="H780" s="31">
        <f t="shared" si="416"/>
        <v>1334.45</v>
      </c>
      <c r="I780" s="31">
        <f t="shared" si="450"/>
        <v>94.77</v>
      </c>
      <c r="J780" s="31">
        <f t="shared" si="445"/>
        <v>1429.22</v>
      </c>
      <c r="K780" s="31">
        <f t="shared" si="425"/>
        <v>42.88</v>
      </c>
      <c r="L780" s="28">
        <f t="shared" si="446"/>
        <v>1472.1000000000001</v>
      </c>
      <c r="M780" s="31">
        <f t="shared" si="426"/>
        <v>294.42</v>
      </c>
      <c r="N780" s="28">
        <f t="shared" si="444"/>
        <v>1766.5200000000002</v>
      </c>
      <c r="O780" s="25">
        <v>21</v>
      </c>
      <c r="P780" s="16">
        <f t="shared" si="427"/>
        <v>21.03</v>
      </c>
      <c r="Q780" s="32">
        <f t="shared" si="451"/>
        <v>21.03</v>
      </c>
    </row>
    <row r="781" spans="1:17" s="13" customFormat="1" ht="15.95" customHeight="1" x14ac:dyDescent="0.25">
      <c r="A781" s="62">
        <v>617</v>
      </c>
      <c r="B781" s="33" t="s">
        <v>710</v>
      </c>
      <c r="C781" s="17" t="s">
        <v>31</v>
      </c>
      <c r="D781" s="25">
        <v>92.69</v>
      </c>
      <c r="E781" s="25">
        <v>816.99</v>
      </c>
      <c r="F781" s="14">
        <v>329.18</v>
      </c>
      <c r="G781" s="31">
        <f t="shared" si="453"/>
        <v>95.59</v>
      </c>
      <c r="H781" s="31">
        <f t="shared" si="416"/>
        <v>1334.45</v>
      </c>
      <c r="I781" s="31">
        <f t="shared" si="450"/>
        <v>94.77</v>
      </c>
      <c r="J781" s="31">
        <f t="shared" si="445"/>
        <v>1429.22</v>
      </c>
      <c r="K781" s="31">
        <f t="shared" si="425"/>
        <v>42.88</v>
      </c>
      <c r="L781" s="28">
        <f t="shared" si="446"/>
        <v>1472.1000000000001</v>
      </c>
      <c r="M781" s="31">
        <f t="shared" si="426"/>
        <v>294.42</v>
      </c>
      <c r="N781" s="28">
        <f t="shared" si="444"/>
        <v>1766.5200000000002</v>
      </c>
      <c r="O781" s="25">
        <v>17</v>
      </c>
      <c r="P781" s="16">
        <f t="shared" si="427"/>
        <v>25.98</v>
      </c>
      <c r="Q781" s="32">
        <f t="shared" si="451"/>
        <v>25.98</v>
      </c>
    </row>
    <row r="782" spans="1:17" s="13" customFormat="1" ht="15.95" customHeight="1" x14ac:dyDescent="0.25">
      <c r="A782" s="62">
        <v>618</v>
      </c>
      <c r="B782" s="33" t="s">
        <v>711</v>
      </c>
      <c r="C782" s="17" t="s">
        <v>693</v>
      </c>
      <c r="D782" s="25">
        <v>92.69</v>
      </c>
      <c r="E782" s="25">
        <v>816.99</v>
      </c>
      <c r="F782" s="14">
        <v>329.18</v>
      </c>
      <c r="G782" s="31">
        <f t="shared" si="453"/>
        <v>95.59</v>
      </c>
      <c r="H782" s="31">
        <f t="shared" si="416"/>
        <v>1334.45</v>
      </c>
      <c r="I782" s="31">
        <f t="shared" si="450"/>
        <v>94.77</v>
      </c>
      <c r="J782" s="31">
        <f t="shared" si="445"/>
        <v>1429.22</v>
      </c>
      <c r="K782" s="31">
        <f t="shared" si="425"/>
        <v>42.88</v>
      </c>
      <c r="L782" s="28">
        <f t="shared" si="446"/>
        <v>1472.1000000000001</v>
      </c>
      <c r="M782" s="31">
        <f t="shared" si="426"/>
        <v>294.42</v>
      </c>
      <c r="N782" s="28">
        <f t="shared" si="444"/>
        <v>1766.5200000000002</v>
      </c>
      <c r="O782" s="25">
        <v>32</v>
      </c>
      <c r="P782" s="16">
        <f t="shared" si="427"/>
        <v>13.8</v>
      </c>
      <c r="Q782" s="32">
        <f t="shared" si="451"/>
        <v>13.8</v>
      </c>
    </row>
    <row r="783" spans="1:17" s="13" customFormat="1" ht="15.95" customHeight="1" x14ac:dyDescent="0.25">
      <c r="A783" s="62">
        <v>619</v>
      </c>
      <c r="B783" s="33" t="s">
        <v>712</v>
      </c>
      <c r="C783" s="17" t="s">
        <v>124</v>
      </c>
      <c r="D783" s="25">
        <v>92.69</v>
      </c>
      <c r="E783" s="25">
        <v>816.99</v>
      </c>
      <c r="F783" s="14">
        <v>329.18</v>
      </c>
      <c r="G783" s="31">
        <f t="shared" si="453"/>
        <v>95.59</v>
      </c>
      <c r="H783" s="31">
        <f t="shared" si="416"/>
        <v>1334.45</v>
      </c>
      <c r="I783" s="31">
        <f t="shared" si="450"/>
        <v>94.77</v>
      </c>
      <c r="J783" s="31">
        <f t="shared" si="445"/>
        <v>1429.22</v>
      </c>
      <c r="K783" s="31">
        <f t="shared" si="425"/>
        <v>42.88</v>
      </c>
      <c r="L783" s="28">
        <f t="shared" si="446"/>
        <v>1472.1000000000001</v>
      </c>
      <c r="M783" s="31">
        <f t="shared" si="426"/>
        <v>294.42</v>
      </c>
      <c r="N783" s="28">
        <f t="shared" si="444"/>
        <v>1766.5200000000002</v>
      </c>
      <c r="O783" s="25">
        <v>43</v>
      </c>
      <c r="P783" s="16">
        <f t="shared" si="427"/>
        <v>10.27</v>
      </c>
      <c r="Q783" s="32">
        <f t="shared" si="451"/>
        <v>10.27</v>
      </c>
    </row>
    <row r="784" spans="1:17" s="13" customFormat="1" ht="15.95" customHeight="1" x14ac:dyDescent="0.25">
      <c r="A784" s="62">
        <v>620</v>
      </c>
      <c r="B784" s="33" t="s">
        <v>713</v>
      </c>
      <c r="C784" s="17" t="s">
        <v>714</v>
      </c>
      <c r="D784" s="25">
        <v>91.69</v>
      </c>
      <c r="E784" s="25">
        <v>833.42</v>
      </c>
      <c r="F784" s="14">
        <v>400</v>
      </c>
      <c r="G784" s="31">
        <f t="shared" si="453"/>
        <v>97.51</v>
      </c>
      <c r="H784" s="31">
        <f t="shared" si="416"/>
        <v>1422.62</v>
      </c>
      <c r="I784" s="31">
        <f t="shared" si="450"/>
        <v>96.68</v>
      </c>
      <c r="J784" s="31">
        <f t="shared" si="445"/>
        <v>1519.3</v>
      </c>
      <c r="K784" s="31">
        <f t="shared" si="425"/>
        <v>45.58</v>
      </c>
      <c r="L784" s="28">
        <f t="shared" si="446"/>
        <v>1564.8799999999999</v>
      </c>
      <c r="M784" s="31">
        <f t="shared" si="426"/>
        <v>312.98</v>
      </c>
      <c r="N784" s="28">
        <f t="shared" si="444"/>
        <v>1877.86</v>
      </c>
      <c r="O784" s="25">
        <v>40</v>
      </c>
      <c r="P784" s="16">
        <f t="shared" si="427"/>
        <v>11.74</v>
      </c>
      <c r="Q784" s="32">
        <f>ROUND(469.47/O784,2)</f>
        <v>11.74</v>
      </c>
    </row>
    <row r="785" spans="1:17" s="13" customFormat="1" ht="8.1" customHeight="1" x14ac:dyDescent="0.25">
      <c r="A785" s="78">
        <v>621</v>
      </c>
      <c r="B785" s="86" t="s">
        <v>715</v>
      </c>
      <c r="C785" s="6" t="s">
        <v>26</v>
      </c>
      <c r="D785" s="93">
        <f>92.69+91.69</f>
        <v>184.38</v>
      </c>
      <c r="E785" s="93">
        <f>816.99+854.74</f>
        <v>1671.73</v>
      </c>
      <c r="F785" s="98">
        <f>329.18+415.85</f>
        <v>745.03</v>
      </c>
      <c r="G785" s="69">
        <f t="shared" si="453"/>
        <v>195.59</v>
      </c>
      <c r="H785" s="69">
        <f t="shared" si="416"/>
        <v>2796.7300000000005</v>
      </c>
      <c r="I785" s="69">
        <f t="shared" si="450"/>
        <v>193.92</v>
      </c>
      <c r="J785" s="69">
        <f t="shared" si="445"/>
        <v>2990.6500000000005</v>
      </c>
      <c r="K785" s="69">
        <f>ROUND(J785*3%,2)</f>
        <v>89.72</v>
      </c>
      <c r="L785" s="71">
        <f t="shared" si="446"/>
        <v>3080.3700000000003</v>
      </c>
      <c r="M785" s="71">
        <f>ROUND(L785*20%,2)</f>
        <v>616.07000000000005</v>
      </c>
      <c r="N785" s="71">
        <f t="shared" si="444"/>
        <v>3696.4400000000005</v>
      </c>
      <c r="O785" s="93">
        <f>39+158</f>
        <v>197</v>
      </c>
      <c r="P785" s="75">
        <f>ROUND(N785/O785/4,2)</f>
        <v>4.6900000000000004</v>
      </c>
      <c r="Q785" s="96">
        <f>ROUND((441.63+482.49)/O785,2)</f>
        <v>4.6900000000000004</v>
      </c>
    </row>
    <row r="786" spans="1:17" s="13" customFormat="1" ht="8.1" customHeight="1" x14ac:dyDescent="0.25">
      <c r="A786" s="78"/>
      <c r="B786" s="88"/>
      <c r="C786" s="11" t="s">
        <v>716</v>
      </c>
      <c r="D786" s="94"/>
      <c r="E786" s="94"/>
      <c r="F786" s="99"/>
      <c r="G786" s="70"/>
      <c r="H786" s="70"/>
      <c r="I786" s="70"/>
      <c r="J786" s="70"/>
      <c r="K786" s="70"/>
      <c r="L786" s="72"/>
      <c r="M786" s="72"/>
      <c r="N786" s="72"/>
      <c r="O786" s="94"/>
      <c r="P786" s="76"/>
      <c r="Q786" s="96"/>
    </row>
    <row r="787" spans="1:17" s="13" customFormat="1" ht="15.95" customHeight="1" x14ac:dyDescent="0.25">
      <c r="A787" s="62">
        <v>622</v>
      </c>
      <c r="B787" s="33" t="s">
        <v>717</v>
      </c>
      <c r="C787" s="17" t="s">
        <v>698</v>
      </c>
      <c r="D787" s="25">
        <v>92.69</v>
      </c>
      <c r="E787" s="25">
        <v>816.99</v>
      </c>
      <c r="F787" s="14">
        <v>329.18</v>
      </c>
      <c r="G787" s="31">
        <f>ROUND((E787)*11.7%,2)</f>
        <v>95.59</v>
      </c>
      <c r="H787" s="31">
        <f t="shared" si="416"/>
        <v>1334.45</v>
      </c>
      <c r="I787" s="31">
        <f>ROUND(E787*11.6%,2)</f>
        <v>94.77</v>
      </c>
      <c r="J787" s="31">
        <f t="shared" si="445"/>
        <v>1429.22</v>
      </c>
      <c r="K787" s="31">
        <f>ROUND(J787*3%,2)</f>
        <v>42.88</v>
      </c>
      <c r="L787" s="28">
        <f t="shared" si="446"/>
        <v>1472.1000000000001</v>
      </c>
      <c r="M787" s="28">
        <f>ROUND(L787*20%,2)</f>
        <v>294.42</v>
      </c>
      <c r="N787" s="28">
        <f t="shared" si="444"/>
        <v>1766.5200000000002</v>
      </c>
      <c r="O787" s="25">
        <v>70</v>
      </c>
      <c r="P787" s="30">
        <f>ROUND(N787/O787/4,2)</f>
        <v>6.31</v>
      </c>
      <c r="Q787" s="32">
        <f>ROUND(441.63/O787,2)</f>
        <v>6.31</v>
      </c>
    </row>
    <row r="788" spans="1:17" s="13" customFormat="1" ht="3.2" customHeight="1" x14ac:dyDescent="0.25">
      <c r="A788" s="95">
        <v>623</v>
      </c>
      <c r="B788" s="86" t="s">
        <v>718</v>
      </c>
      <c r="C788" s="6" t="s">
        <v>63</v>
      </c>
      <c r="D788" s="93">
        <f>92.69*3+92.69+91.69</f>
        <v>462.45</v>
      </c>
      <c r="E788" s="93">
        <f>816.99*3+838.3+833.42</f>
        <v>4122.6900000000005</v>
      </c>
      <c r="F788" s="98">
        <f>329.18*3+333.87+400</f>
        <v>1721.4099999999999</v>
      </c>
      <c r="G788" s="69">
        <f>ROUND((E788)*11.7%,2)</f>
        <v>482.35</v>
      </c>
      <c r="H788" s="69">
        <f t="shared" si="416"/>
        <v>6788.9000000000005</v>
      </c>
      <c r="I788" s="69">
        <f>ROUND(E788*11.6%,2)</f>
        <v>478.23</v>
      </c>
      <c r="J788" s="69">
        <f t="shared" si="445"/>
        <v>7267.130000000001</v>
      </c>
      <c r="K788" s="69">
        <f>ROUND(J788*3%,2)</f>
        <v>218.01</v>
      </c>
      <c r="L788" s="71">
        <f t="shared" si="446"/>
        <v>7485.1400000000012</v>
      </c>
      <c r="M788" s="71">
        <f>ROUND(L788*20%,2)</f>
        <v>1497.03</v>
      </c>
      <c r="N788" s="71">
        <f t="shared" si="444"/>
        <v>8982.1700000000019</v>
      </c>
      <c r="O788" s="78">
        <f>39+40+40+39</f>
        <v>158</v>
      </c>
      <c r="P788" s="75">
        <f>ROUND(N788/O788/4,2)</f>
        <v>14.21</v>
      </c>
      <c r="Q788" s="96">
        <f>ROUND((441.63*3+451.2+469.47)/O788,2)</f>
        <v>14.21</v>
      </c>
    </row>
    <row r="789" spans="1:17" s="13" customFormat="1" ht="3.2" customHeight="1" x14ac:dyDescent="0.25">
      <c r="A789" s="95"/>
      <c r="B789" s="87"/>
      <c r="C789" s="7" t="s">
        <v>63</v>
      </c>
      <c r="D789" s="95"/>
      <c r="E789" s="95"/>
      <c r="F789" s="100"/>
      <c r="G789" s="84"/>
      <c r="H789" s="84"/>
      <c r="I789" s="84"/>
      <c r="J789" s="84"/>
      <c r="K789" s="84"/>
      <c r="L789" s="85"/>
      <c r="M789" s="85"/>
      <c r="N789" s="85">
        <f t="shared" si="444"/>
        <v>0</v>
      </c>
      <c r="O789" s="78"/>
      <c r="P789" s="80" t="e">
        <f t="shared" ref="P789:P821" si="454">N789/O789/4</f>
        <v>#DIV/0!</v>
      </c>
      <c r="Q789" s="96">
        <f t="shared" ref="Q789:Q821" si="455">443.34*1/55</f>
        <v>8.0607272727272719</v>
      </c>
    </row>
    <row r="790" spans="1:17" s="13" customFormat="1" ht="3.2" customHeight="1" x14ac:dyDescent="0.25">
      <c r="A790" s="95"/>
      <c r="B790" s="87"/>
      <c r="C790" s="7" t="s">
        <v>719</v>
      </c>
      <c r="D790" s="95"/>
      <c r="E790" s="95"/>
      <c r="F790" s="100"/>
      <c r="G790" s="84"/>
      <c r="H790" s="84"/>
      <c r="I790" s="84"/>
      <c r="J790" s="84"/>
      <c r="K790" s="84"/>
      <c r="L790" s="85"/>
      <c r="M790" s="85"/>
      <c r="N790" s="85">
        <f t="shared" si="444"/>
        <v>0</v>
      </c>
      <c r="O790" s="78"/>
      <c r="P790" s="80" t="e">
        <f t="shared" si="454"/>
        <v>#DIV/0!</v>
      </c>
      <c r="Q790" s="96">
        <f t="shared" si="455"/>
        <v>8.0607272727272719</v>
      </c>
    </row>
    <row r="791" spans="1:17" s="13" customFormat="1" ht="3.2" customHeight="1" x14ac:dyDescent="0.25">
      <c r="A791" s="95"/>
      <c r="B791" s="87"/>
      <c r="C791" s="7" t="s">
        <v>507</v>
      </c>
      <c r="D791" s="95"/>
      <c r="E791" s="95"/>
      <c r="F791" s="100"/>
      <c r="G791" s="84"/>
      <c r="H791" s="84"/>
      <c r="I791" s="84"/>
      <c r="J791" s="84"/>
      <c r="K791" s="84"/>
      <c r="L791" s="85"/>
      <c r="M791" s="85"/>
      <c r="N791" s="85">
        <f t="shared" si="444"/>
        <v>0</v>
      </c>
      <c r="O791" s="78"/>
      <c r="P791" s="80" t="e">
        <f t="shared" si="454"/>
        <v>#DIV/0!</v>
      </c>
      <c r="Q791" s="96">
        <f t="shared" si="455"/>
        <v>8.0607272727272719</v>
      </c>
    </row>
    <row r="792" spans="1:17" s="13" customFormat="1" ht="3.2" customHeight="1" x14ac:dyDescent="0.25">
      <c r="A792" s="94"/>
      <c r="B792" s="88"/>
      <c r="C792" s="11" t="s">
        <v>691</v>
      </c>
      <c r="D792" s="94"/>
      <c r="E792" s="94"/>
      <c r="F792" s="99"/>
      <c r="G792" s="70"/>
      <c r="H792" s="70"/>
      <c r="I792" s="70"/>
      <c r="J792" s="70"/>
      <c r="K792" s="70"/>
      <c r="L792" s="72"/>
      <c r="M792" s="72"/>
      <c r="N792" s="72">
        <f t="shared" si="444"/>
        <v>0</v>
      </c>
      <c r="O792" s="78"/>
      <c r="P792" s="76" t="e">
        <f t="shared" si="454"/>
        <v>#DIV/0!</v>
      </c>
      <c r="Q792" s="96">
        <f t="shared" si="455"/>
        <v>8.0607272727272719</v>
      </c>
    </row>
    <row r="793" spans="1:17" s="13" customFormat="1" ht="15.95" customHeight="1" x14ac:dyDescent="0.25">
      <c r="A793" s="62">
        <v>624</v>
      </c>
      <c r="B793" s="33" t="s">
        <v>720</v>
      </c>
      <c r="C793" s="17" t="s">
        <v>63</v>
      </c>
      <c r="D793" s="25">
        <v>92.69</v>
      </c>
      <c r="E793" s="25">
        <v>816.99</v>
      </c>
      <c r="F793" s="14">
        <v>329.18</v>
      </c>
      <c r="G793" s="31">
        <f>ROUND((E793)*11.7%,2)</f>
        <v>95.59</v>
      </c>
      <c r="H793" s="31">
        <f t="shared" si="416"/>
        <v>1334.45</v>
      </c>
      <c r="I793" s="31">
        <f>ROUND(E793*11.6%,2)</f>
        <v>94.77</v>
      </c>
      <c r="J793" s="31">
        <f t="shared" si="445"/>
        <v>1429.22</v>
      </c>
      <c r="K793" s="31">
        <f>ROUND(J793*3%,2)</f>
        <v>42.88</v>
      </c>
      <c r="L793" s="28">
        <f t="shared" si="446"/>
        <v>1472.1000000000001</v>
      </c>
      <c r="M793" s="28">
        <f>ROUND(L793*20%,2)</f>
        <v>294.42</v>
      </c>
      <c r="N793" s="28">
        <f t="shared" si="444"/>
        <v>1766.5200000000002</v>
      </c>
      <c r="O793" s="25">
        <v>40</v>
      </c>
      <c r="P793" s="30">
        <f>ROUND(N793/O793/4,2)</f>
        <v>11.04</v>
      </c>
      <c r="Q793" s="32">
        <f>ROUND(441.63/O793,2)</f>
        <v>11.04</v>
      </c>
    </row>
    <row r="794" spans="1:17" s="13" customFormat="1" ht="15.95" customHeight="1" x14ac:dyDescent="0.25">
      <c r="A794" s="62">
        <v>625</v>
      </c>
      <c r="B794" s="33" t="s">
        <v>721</v>
      </c>
      <c r="C794" s="17" t="s">
        <v>722</v>
      </c>
      <c r="D794" s="25">
        <v>92.69</v>
      </c>
      <c r="E794" s="14">
        <v>838.3</v>
      </c>
      <c r="F794" s="25">
        <v>333.87</v>
      </c>
      <c r="G794" s="31">
        <f>ROUND((E794)*11.7%,2)</f>
        <v>98.08</v>
      </c>
      <c r="H794" s="31">
        <f t="shared" ref="H794:H865" si="456">D794+E794+F794+G794</f>
        <v>1362.94</v>
      </c>
      <c r="I794" s="31">
        <f>ROUND(E794*11.6%,2)</f>
        <v>97.24</v>
      </c>
      <c r="J794" s="31">
        <f t="shared" si="445"/>
        <v>1460.18</v>
      </c>
      <c r="K794" s="31">
        <f t="shared" ref="K794:K818" si="457">ROUND(J794*3%,2)</f>
        <v>43.81</v>
      </c>
      <c r="L794" s="28">
        <f t="shared" si="446"/>
        <v>1503.99</v>
      </c>
      <c r="M794" s="28">
        <f t="shared" ref="M794:M818" si="458">ROUND(L794*20%,2)</f>
        <v>300.8</v>
      </c>
      <c r="N794" s="28">
        <f t="shared" si="444"/>
        <v>1804.79</v>
      </c>
      <c r="O794" s="25">
        <v>126</v>
      </c>
      <c r="P794" s="30">
        <f t="shared" ref="P794:P818" si="459">ROUND(N794/O794/4,2)</f>
        <v>3.58</v>
      </c>
      <c r="Q794" s="32">
        <f>ROUND(451.2/O794,2)</f>
        <v>3.58</v>
      </c>
    </row>
    <row r="795" spans="1:17" s="13" customFormat="1" ht="15.95" customHeight="1" x14ac:dyDescent="0.25">
      <c r="A795" s="62">
        <v>626</v>
      </c>
      <c r="B795" s="33" t="s">
        <v>723</v>
      </c>
      <c r="C795" s="17" t="s">
        <v>486</v>
      </c>
      <c r="D795" s="25">
        <v>98.15</v>
      </c>
      <c r="E795" s="14">
        <v>838.3</v>
      </c>
      <c r="F795" s="3">
        <v>333.87</v>
      </c>
      <c r="G795" s="31">
        <f>ROUND((E795)*11.7%,2)</f>
        <v>98.08</v>
      </c>
      <c r="H795" s="31">
        <f t="shared" si="456"/>
        <v>1368.3999999999999</v>
      </c>
      <c r="I795" s="31">
        <f>ROUND(E795*11.6%,2)</f>
        <v>97.24</v>
      </c>
      <c r="J795" s="31">
        <f t="shared" si="445"/>
        <v>1465.6399999999999</v>
      </c>
      <c r="K795" s="31">
        <f t="shared" si="457"/>
        <v>43.97</v>
      </c>
      <c r="L795" s="28">
        <f t="shared" si="446"/>
        <v>1509.61</v>
      </c>
      <c r="M795" s="28">
        <f t="shared" si="458"/>
        <v>301.92</v>
      </c>
      <c r="N795" s="28">
        <f t="shared" si="444"/>
        <v>1811.53</v>
      </c>
      <c r="O795" s="25">
        <v>133</v>
      </c>
      <c r="P795" s="30">
        <f t="shared" si="459"/>
        <v>3.41</v>
      </c>
      <c r="Q795" s="35">
        <f>ROUND(452.88/O795,2)</f>
        <v>3.41</v>
      </c>
    </row>
    <row r="796" spans="1:17" s="13" customFormat="1" ht="15.95" customHeight="1" x14ac:dyDescent="0.25">
      <c r="A796" s="62">
        <v>627</v>
      </c>
      <c r="B796" s="33" t="s">
        <v>724</v>
      </c>
      <c r="C796" s="17" t="s">
        <v>725</v>
      </c>
      <c r="D796" s="25">
        <v>92.69</v>
      </c>
      <c r="E796" s="25">
        <v>816.99</v>
      </c>
      <c r="F796" s="14">
        <v>329.18</v>
      </c>
      <c r="G796" s="31">
        <f>ROUND((E796)*11.7%,2)</f>
        <v>95.59</v>
      </c>
      <c r="H796" s="31">
        <f t="shared" si="456"/>
        <v>1334.45</v>
      </c>
      <c r="I796" s="31">
        <f>ROUND(E796*11.6%,2)</f>
        <v>94.77</v>
      </c>
      <c r="J796" s="31">
        <f t="shared" si="445"/>
        <v>1429.22</v>
      </c>
      <c r="K796" s="31">
        <f t="shared" si="457"/>
        <v>42.88</v>
      </c>
      <c r="L796" s="28">
        <f t="shared" si="446"/>
        <v>1472.1000000000001</v>
      </c>
      <c r="M796" s="28">
        <f t="shared" si="458"/>
        <v>294.42</v>
      </c>
      <c r="N796" s="28">
        <f t="shared" si="444"/>
        <v>1766.5200000000002</v>
      </c>
      <c r="O796" s="25">
        <v>34</v>
      </c>
      <c r="P796" s="30">
        <f t="shared" si="459"/>
        <v>12.99</v>
      </c>
      <c r="Q796" s="32">
        <f>ROUND(441.63/O796,2)</f>
        <v>12.99</v>
      </c>
    </row>
    <row r="797" spans="1:17" s="13" customFormat="1" ht="15.95" customHeight="1" x14ac:dyDescent="0.25">
      <c r="A797" s="62">
        <v>628</v>
      </c>
      <c r="B797" s="33" t="s">
        <v>726</v>
      </c>
      <c r="C797" s="17" t="s">
        <v>486</v>
      </c>
      <c r="D797" s="25">
        <v>98.15</v>
      </c>
      <c r="E797" s="14">
        <v>838.3</v>
      </c>
      <c r="F797" s="3">
        <v>333.87</v>
      </c>
      <c r="G797" s="31">
        <f>ROUND((E797)*11.7%,2)</f>
        <v>98.08</v>
      </c>
      <c r="H797" s="31">
        <f t="shared" si="456"/>
        <v>1368.3999999999999</v>
      </c>
      <c r="I797" s="31">
        <f>ROUND(E797*11.6%,2)</f>
        <v>97.24</v>
      </c>
      <c r="J797" s="31">
        <f t="shared" si="445"/>
        <v>1465.6399999999999</v>
      </c>
      <c r="K797" s="31">
        <f t="shared" si="457"/>
        <v>43.97</v>
      </c>
      <c r="L797" s="28">
        <f t="shared" si="446"/>
        <v>1509.61</v>
      </c>
      <c r="M797" s="28">
        <f t="shared" si="458"/>
        <v>301.92</v>
      </c>
      <c r="N797" s="28">
        <f t="shared" si="444"/>
        <v>1811.53</v>
      </c>
      <c r="O797" s="25">
        <v>131</v>
      </c>
      <c r="P797" s="30">
        <f t="shared" si="459"/>
        <v>3.46</v>
      </c>
      <c r="Q797" s="35">
        <f>ROUND(452.88/O797,2)</f>
        <v>3.46</v>
      </c>
    </row>
    <row r="798" spans="1:17" s="13" customFormat="1" ht="15.95" customHeight="1" x14ac:dyDescent="0.25">
      <c r="A798" s="62">
        <v>629</v>
      </c>
      <c r="B798" s="33" t="s">
        <v>727</v>
      </c>
      <c r="C798" s="17" t="s">
        <v>693</v>
      </c>
      <c r="D798" s="25">
        <v>92.69</v>
      </c>
      <c r="E798" s="25">
        <v>816.99</v>
      </c>
      <c r="F798" s="14">
        <v>329.18</v>
      </c>
      <c r="G798" s="31">
        <f t="shared" ref="G798:G799" si="460">ROUND((E798)*11.7%,2)</f>
        <v>95.59</v>
      </c>
      <c r="H798" s="31">
        <f t="shared" si="456"/>
        <v>1334.45</v>
      </c>
      <c r="I798" s="31">
        <f t="shared" ref="I798:I799" si="461">ROUND(E798*11.6%,2)</f>
        <v>94.77</v>
      </c>
      <c r="J798" s="31">
        <f t="shared" si="445"/>
        <v>1429.22</v>
      </c>
      <c r="K798" s="31">
        <f t="shared" si="457"/>
        <v>42.88</v>
      </c>
      <c r="L798" s="28">
        <f t="shared" si="446"/>
        <v>1472.1000000000001</v>
      </c>
      <c r="M798" s="28">
        <f t="shared" si="458"/>
        <v>294.42</v>
      </c>
      <c r="N798" s="28">
        <f t="shared" si="444"/>
        <v>1766.5200000000002</v>
      </c>
      <c r="O798" s="25">
        <v>31</v>
      </c>
      <c r="P798" s="30">
        <f t="shared" si="459"/>
        <v>14.25</v>
      </c>
      <c r="Q798" s="32">
        <f t="shared" ref="Q798:Q799" si="462">ROUND(441.63/O798,2)</f>
        <v>14.25</v>
      </c>
    </row>
    <row r="799" spans="1:17" s="13" customFormat="1" ht="15.95" customHeight="1" x14ac:dyDescent="0.25">
      <c r="A799" s="62">
        <v>630</v>
      </c>
      <c r="B799" s="33" t="s">
        <v>728</v>
      </c>
      <c r="C799" s="17" t="s">
        <v>693</v>
      </c>
      <c r="D799" s="25">
        <v>92.69</v>
      </c>
      <c r="E799" s="25">
        <v>816.99</v>
      </c>
      <c r="F799" s="14">
        <v>329.18</v>
      </c>
      <c r="G799" s="31">
        <f t="shared" si="460"/>
        <v>95.59</v>
      </c>
      <c r="H799" s="31">
        <f t="shared" si="456"/>
        <v>1334.45</v>
      </c>
      <c r="I799" s="31">
        <f t="shared" si="461"/>
        <v>94.77</v>
      </c>
      <c r="J799" s="31">
        <f t="shared" si="445"/>
        <v>1429.22</v>
      </c>
      <c r="K799" s="31">
        <f t="shared" si="457"/>
        <v>42.88</v>
      </c>
      <c r="L799" s="28">
        <f t="shared" si="446"/>
        <v>1472.1000000000001</v>
      </c>
      <c r="M799" s="28">
        <f t="shared" si="458"/>
        <v>294.42</v>
      </c>
      <c r="N799" s="28">
        <f t="shared" si="444"/>
        <v>1766.5200000000002</v>
      </c>
      <c r="O799" s="25">
        <v>39</v>
      </c>
      <c r="P799" s="30">
        <f t="shared" si="459"/>
        <v>11.32</v>
      </c>
      <c r="Q799" s="32">
        <f t="shared" si="462"/>
        <v>11.32</v>
      </c>
    </row>
    <row r="800" spans="1:17" s="13" customFormat="1" ht="15.95" customHeight="1" x14ac:dyDescent="0.25">
      <c r="A800" s="62">
        <v>631</v>
      </c>
      <c r="B800" s="33" t="s">
        <v>729</v>
      </c>
      <c r="C800" s="17" t="s">
        <v>691</v>
      </c>
      <c r="D800" s="25">
        <v>92.69</v>
      </c>
      <c r="E800" s="14">
        <v>838.3</v>
      </c>
      <c r="F800" s="25">
        <v>333.87</v>
      </c>
      <c r="G800" s="31">
        <f>ROUND((E800)*11.7%,2)</f>
        <v>98.08</v>
      </c>
      <c r="H800" s="31">
        <f t="shared" si="456"/>
        <v>1362.94</v>
      </c>
      <c r="I800" s="31">
        <f>ROUND(E800*11.6%,2)</f>
        <v>97.24</v>
      </c>
      <c r="J800" s="31">
        <f t="shared" si="445"/>
        <v>1460.18</v>
      </c>
      <c r="K800" s="31">
        <f t="shared" si="457"/>
        <v>43.81</v>
      </c>
      <c r="L800" s="28">
        <f t="shared" si="446"/>
        <v>1503.99</v>
      </c>
      <c r="M800" s="28">
        <f t="shared" si="458"/>
        <v>300.8</v>
      </c>
      <c r="N800" s="28">
        <f t="shared" si="444"/>
        <v>1804.79</v>
      </c>
      <c r="O800" s="25">
        <v>151</v>
      </c>
      <c r="P800" s="30">
        <f t="shared" si="459"/>
        <v>2.99</v>
      </c>
      <c r="Q800" s="32">
        <f>ROUND(451.2/O800,2)</f>
        <v>2.99</v>
      </c>
    </row>
    <row r="801" spans="1:17" s="13" customFormat="1" ht="23.25" customHeight="1" x14ac:dyDescent="0.25">
      <c r="A801" s="62">
        <v>632</v>
      </c>
      <c r="B801" s="33" t="s">
        <v>730</v>
      </c>
      <c r="C801" s="17" t="s">
        <v>551</v>
      </c>
      <c r="D801" s="25">
        <v>92.69</v>
      </c>
      <c r="E801" s="14">
        <v>838.3</v>
      </c>
      <c r="F801" s="25">
        <v>333.87</v>
      </c>
      <c r="G801" s="31">
        <f t="shared" ref="G801:G803" si="463">ROUND((E801)*11.7%,2)</f>
        <v>98.08</v>
      </c>
      <c r="H801" s="31">
        <f t="shared" si="456"/>
        <v>1362.94</v>
      </c>
      <c r="I801" s="31">
        <f t="shared" ref="I801:I803" si="464">ROUND(E801*11.6%,2)</f>
        <v>97.24</v>
      </c>
      <c r="J801" s="31">
        <f t="shared" si="445"/>
        <v>1460.18</v>
      </c>
      <c r="K801" s="31">
        <f t="shared" si="457"/>
        <v>43.81</v>
      </c>
      <c r="L801" s="28">
        <f t="shared" si="446"/>
        <v>1503.99</v>
      </c>
      <c r="M801" s="28">
        <f t="shared" si="458"/>
        <v>300.8</v>
      </c>
      <c r="N801" s="28">
        <f t="shared" si="444"/>
        <v>1804.79</v>
      </c>
      <c r="O801" s="25">
        <v>95</v>
      </c>
      <c r="P801" s="30">
        <f t="shared" si="459"/>
        <v>4.75</v>
      </c>
      <c r="Q801" s="32">
        <f t="shared" ref="Q801:Q803" si="465">ROUND(451.2/O801,2)</f>
        <v>4.75</v>
      </c>
    </row>
    <row r="802" spans="1:17" s="13" customFormat="1" ht="19.5" customHeight="1" x14ac:dyDescent="0.25">
      <c r="A802" s="62">
        <v>633</v>
      </c>
      <c r="B802" s="33" t="s">
        <v>731</v>
      </c>
      <c r="C802" s="17" t="s">
        <v>551</v>
      </c>
      <c r="D802" s="25">
        <v>92.69</v>
      </c>
      <c r="E802" s="14">
        <v>838.3</v>
      </c>
      <c r="F802" s="25">
        <v>333.87</v>
      </c>
      <c r="G802" s="31">
        <f t="shared" si="463"/>
        <v>98.08</v>
      </c>
      <c r="H802" s="31">
        <f t="shared" si="456"/>
        <v>1362.94</v>
      </c>
      <c r="I802" s="31">
        <f t="shared" si="464"/>
        <v>97.24</v>
      </c>
      <c r="J802" s="31">
        <f t="shared" si="445"/>
        <v>1460.18</v>
      </c>
      <c r="K802" s="31">
        <f t="shared" si="457"/>
        <v>43.81</v>
      </c>
      <c r="L802" s="28">
        <f t="shared" si="446"/>
        <v>1503.99</v>
      </c>
      <c r="M802" s="28">
        <f t="shared" si="458"/>
        <v>300.8</v>
      </c>
      <c r="N802" s="28">
        <f t="shared" si="444"/>
        <v>1804.79</v>
      </c>
      <c r="O802" s="25">
        <v>96</v>
      </c>
      <c r="P802" s="30">
        <f t="shared" si="459"/>
        <v>4.7</v>
      </c>
      <c r="Q802" s="32">
        <f t="shared" si="465"/>
        <v>4.7</v>
      </c>
    </row>
    <row r="803" spans="1:17" s="13" customFormat="1" ht="15.95" customHeight="1" x14ac:dyDescent="0.25">
      <c r="A803" s="62">
        <v>634</v>
      </c>
      <c r="B803" s="27" t="s">
        <v>732</v>
      </c>
      <c r="C803" s="17" t="s">
        <v>551</v>
      </c>
      <c r="D803" s="25">
        <v>92.69</v>
      </c>
      <c r="E803" s="14">
        <v>838.3</v>
      </c>
      <c r="F803" s="25">
        <v>333.87</v>
      </c>
      <c r="G803" s="31">
        <f t="shared" si="463"/>
        <v>98.08</v>
      </c>
      <c r="H803" s="31">
        <f t="shared" si="456"/>
        <v>1362.94</v>
      </c>
      <c r="I803" s="31">
        <f t="shared" si="464"/>
        <v>97.24</v>
      </c>
      <c r="J803" s="31">
        <f t="shared" si="445"/>
        <v>1460.18</v>
      </c>
      <c r="K803" s="31">
        <f t="shared" si="457"/>
        <v>43.81</v>
      </c>
      <c r="L803" s="28">
        <f t="shared" si="446"/>
        <v>1503.99</v>
      </c>
      <c r="M803" s="28">
        <f t="shared" si="458"/>
        <v>300.8</v>
      </c>
      <c r="N803" s="28">
        <f t="shared" si="444"/>
        <v>1804.79</v>
      </c>
      <c r="O803" s="25">
        <v>78</v>
      </c>
      <c r="P803" s="30">
        <f t="shared" si="459"/>
        <v>5.78</v>
      </c>
      <c r="Q803" s="32">
        <f t="shared" si="465"/>
        <v>5.78</v>
      </c>
    </row>
    <row r="804" spans="1:17" s="13" customFormat="1" ht="15.95" customHeight="1" x14ac:dyDescent="0.25">
      <c r="A804" s="62">
        <v>635</v>
      </c>
      <c r="B804" s="33" t="s">
        <v>873</v>
      </c>
      <c r="C804" s="17" t="s">
        <v>872</v>
      </c>
      <c r="D804" s="25">
        <f>92.69*2</f>
        <v>185.38</v>
      </c>
      <c r="E804" s="25">
        <f>816.99*2</f>
        <v>1633.98</v>
      </c>
      <c r="F804" s="14">
        <f>329.18*2</f>
        <v>658.36</v>
      </c>
      <c r="G804" s="31">
        <f>ROUND((E804)*11.7%,2)</f>
        <v>191.18</v>
      </c>
      <c r="H804" s="31">
        <f t="shared" si="456"/>
        <v>2668.9</v>
      </c>
      <c r="I804" s="31">
        <f>ROUND(E804*11.6%,2)</f>
        <v>189.54</v>
      </c>
      <c r="J804" s="31">
        <f t="shared" si="445"/>
        <v>2858.44</v>
      </c>
      <c r="K804" s="31">
        <f t="shared" si="457"/>
        <v>85.75</v>
      </c>
      <c r="L804" s="28">
        <f t="shared" si="446"/>
        <v>2944.19</v>
      </c>
      <c r="M804" s="28">
        <f t="shared" si="458"/>
        <v>588.84</v>
      </c>
      <c r="N804" s="28">
        <f t="shared" si="444"/>
        <v>3533.03</v>
      </c>
      <c r="O804" s="25">
        <f>40+39</f>
        <v>79</v>
      </c>
      <c r="P804" s="30">
        <f t="shared" si="459"/>
        <v>11.18</v>
      </c>
      <c r="Q804" s="32">
        <f>ROUND(441.63*2/O804,2)</f>
        <v>11.18</v>
      </c>
    </row>
    <row r="805" spans="1:17" s="13" customFormat="1" ht="15.95" customHeight="1" x14ac:dyDescent="0.25">
      <c r="A805" s="62">
        <v>636</v>
      </c>
      <c r="B805" s="33" t="s">
        <v>733</v>
      </c>
      <c r="C805" s="17" t="s">
        <v>698</v>
      </c>
      <c r="D805" s="25">
        <v>92.69</v>
      </c>
      <c r="E805" s="25">
        <v>816.99</v>
      </c>
      <c r="F805" s="14">
        <v>329.18</v>
      </c>
      <c r="G805" s="31">
        <f>ROUND((E805)*11.7%,2)</f>
        <v>95.59</v>
      </c>
      <c r="H805" s="31">
        <f t="shared" si="456"/>
        <v>1334.45</v>
      </c>
      <c r="I805" s="31">
        <f>ROUND(E805*11.6%,2)</f>
        <v>94.77</v>
      </c>
      <c r="J805" s="31">
        <f t="shared" si="445"/>
        <v>1429.22</v>
      </c>
      <c r="K805" s="31">
        <f t="shared" si="457"/>
        <v>42.88</v>
      </c>
      <c r="L805" s="28">
        <f t="shared" si="446"/>
        <v>1472.1000000000001</v>
      </c>
      <c r="M805" s="28">
        <f t="shared" si="458"/>
        <v>294.42</v>
      </c>
      <c r="N805" s="28">
        <f t="shared" si="444"/>
        <v>1766.5200000000002</v>
      </c>
      <c r="O805" s="25">
        <v>48</v>
      </c>
      <c r="P805" s="30">
        <f t="shared" si="459"/>
        <v>9.1999999999999993</v>
      </c>
      <c r="Q805" s="32">
        <f>ROUND(441.63/O805,2)</f>
        <v>9.1999999999999993</v>
      </c>
    </row>
    <row r="806" spans="1:17" s="13" customFormat="1" ht="15.95" customHeight="1" x14ac:dyDescent="0.25">
      <c r="A806" s="62">
        <v>637</v>
      </c>
      <c r="B806" s="33" t="s">
        <v>734</v>
      </c>
      <c r="C806" s="17" t="s">
        <v>735</v>
      </c>
      <c r="D806" s="9">
        <v>91.69</v>
      </c>
      <c r="E806" s="9">
        <v>854.74</v>
      </c>
      <c r="F806" s="9">
        <v>415.85</v>
      </c>
      <c r="G806" s="31">
        <f>ROUND((E806)*11.7%,2)</f>
        <v>100</v>
      </c>
      <c r="H806" s="31">
        <f t="shared" si="456"/>
        <v>1462.2800000000002</v>
      </c>
      <c r="I806" s="31">
        <f>ROUND(E806*11.6%,2)</f>
        <v>99.15</v>
      </c>
      <c r="J806" s="31">
        <f t="shared" si="445"/>
        <v>1561.4300000000003</v>
      </c>
      <c r="K806" s="31">
        <f t="shared" si="457"/>
        <v>46.84</v>
      </c>
      <c r="L806" s="28">
        <f t="shared" si="446"/>
        <v>1608.2700000000002</v>
      </c>
      <c r="M806" s="28">
        <f t="shared" si="458"/>
        <v>321.64999999999998</v>
      </c>
      <c r="N806" s="28">
        <f t="shared" si="444"/>
        <v>1929.92</v>
      </c>
      <c r="O806" s="25">
        <v>104</v>
      </c>
      <c r="P806" s="30">
        <f t="shared" si="459"/>
        <v>4.6399999999999997</v>
      </c>
      <c r="Q806" s="35">
        <f>ROUND(482.49/O806,2)</f>
        <v>4.6399999999999997</v>
      </c>
    </row>
    <row r="807" spans="1:17" s="13" customFormat="1" ht="15.95" customHeight="1" x14ac:dyDescent="0.25">
      <c r="A807" s="62">
        <v>638</v>
      </c>
      <c r="B807" s="33" t="s">
        <v>736</v>
      </c>
      <c r="C807" s="17" t="s">
        <v>698</v>
      </c>
      <c r="D807" s="25">
        <v>92.69</v>
      </c>
      <c r="E807" s="25">
        <v>816.99</v>
      </c>
      <c r="F807" s="14">
        <v>329.18</v>
      </c>
      <c r="G807" s="31">
        <f t="shared" ref="G807:G812" si="466">ROUND((E807)*11.7%,2)</f>
        <v>95.59</v>
      </c>
      <c r="H807" s="31">
        <f t="shared" si="456"/>
        <v>1334.45</v>
      </c>
      <c r="I807" s="31">
        <f t="shared" ref="I807:I812" si="467">ROUND(E807*11.6%,2)</f>
        <v>94.77</v>
      </c>
      <c r="J807" s="31">
        <f t="shared" si="445"/>
        <v>1429.22</v>
      </c>
      <c r="K807" s="31">
        <f t="shared" si="457"/>
        <v>42.88</v>
      </c>
      <c r="L807" s="28">
        <f t="shared" si="446"/>
        <v>1472.1000000000001</v>
      </c>
      <c r="M807" s="28">
        <f t="shared" si="458"/>
        <v>294.42</v>
      </c>
      <c r="N807" s="28">
        <f t="shared" si="444"/>
        <v>1766.5200000000002</v>
      </c>
      <c r="O807" s="25">
        <v>70</v>
      </c>
      <c r="P807" s="30">
        <f t="shared" si="459"/>
        <v>6.31</v>
      </c>
      <c r="Q807" s="32">
        <f t="shared" ref="Q807:Q812" si="468">ROUND(441.63/O807,2)</f>
        <v>6.31</v>
      </c>
    </row>
    <row r="808" spans="1:17" s="13" customFormat="1" ht="15.95" customHeight="1" x14ac:dyDescent="0.25">
      <c r="A808" s="62">
        <v>639</v>
      </c>
      <c r="B808" s="33" t="s">
        <v>737</v>
      </c>
      <c r="C808" s="17" t="s">
        <v>693</v>
      </c>
      <c r="D808" s="25">
        <v>92.69</v>
      </c>
      <c r="E808" s="25">
        <v>816.99</v>
      </c>
      <c r="F808" s="14">
        <v>329.18</v>
      </c>
      <c r="G808" s="31">
        <f t="shared" si="466"/>
        <v>95.59</v>
      </c>
      <c r="H808" s="31">
        <f t="shared" si="456"/>
        <v>1334.45</v>
      </c>
      <c r="I808" s="31">
        <f t="shared" si="467"/>
        <v>94.77</v>
      </c>
      <c r="J808" s="31">
        <f t="shared" si="445"/>
        <v>1429.22</v>
      </c>
      <c r="K808" s="31">
        <f t="shared" si="457"/>
        <v>42.88</v>
      </c>
      <c r="L808" s="28">
        <f t="shared" si="446"/>
        <v>1472.1000000000001</v>
      </c>
      <c r="M808" s="28">
        <f t="shared" si="458"/>
        <v>294.42</v>
      </c>
      <c r="N808" s="28">
        <f t="shared" si="444"/>
        <v>1766.5200000000002</v>
      </c>
      <c r="O808" s="25">
        <v>72</v>
      </c>
      <c r="P808" s="30">
        <f t="shared" si="459"/>
        <v>6.13</v>
      </c>
      <c r="Q808" s="32">
        <f t="shared" si="468"/>
        <v>6.13</v>
      </c>
    </row>
    <row r="809" spans="1:17" s="13" customFormat="1" ht="15.95" customHeight="1" x14ac:dyDescent="0.25">
      <c r="A809" s="62">
        <v>640</v>
      </c>
      <c r="B809" s="33" t="s">
        <v>738</v>
      </c>
      <c r="C809" s="17" t="s">
        <v>698</v>
      </c>
      <c r="D809" s="25">
        <v>92.69</v>
      </c>
      <c r="E809" s="25">
        <v>816.99</v>
      </c>
      <c r="F809" s="14">
        <v>329.18</v>
      </c>
      <c r="G809" s="31">
        <f t="shared" si="466"/>
        <v>95.59</v>
      </c>
      <c r="H809" s="31">
        <f t="shared" si="456"/>
        <v>1334.45</v>
      </c>
      <c r="I809" s="31">
        <f t="shared" si="467"/>
        <v>94.77</v>
      </c>
      <c r="J809" s="31">
        <f t="shared" si="445"/>
        <v>1429.22</v>
      </c>
      <c r="K809" s="31">
        <f t="shared" si="457"/>
        <v>42.88</v>
      </c>
      <c r="L809" s="28">
        <f t="shared" si="446"/>
        <v>1472.1000000000001</v>
      </c>
      <c r="M809" s="28">
        <f t="shared" si="458"/>
        <v>294.42</v>
      </c>
      <c r="N809" s="28">
        <f t="shared" si="444"/>
        <v>1766.5200000000002</v>
      </c>
      <c r="O809" s="25">
        <v>20</v>
      </c>
      <c r="P809" s="30">
        <f t="shared" si="459"/>
        <v>22.08</v>
      </c>
      <c r="Q809" s="32">
        <f t="shared" si="468"/>
        <v>22.08</v>
      </c>
    </row>
    <row r="810" spans="1:17" s="13" customFormat="1" ht="15.95" customHeight="1" x14ac:dyDescent="0.25">
      <c r="A810" s="62">
        <v>641</v>
      </c>
      <c r="B810" s="33" t="s">
        <v>739</v>
      </c>
      <c r="C810" s="17" t="s">
        <v>698</v>
      </c>
      <c r="D810" s="25">
        <v>92.69</v>
      </c>
      <c r="E810" s="25">
        <v>816.99</v>
      </c>
      <c r="F810" s="14">
        <v>329.18</v>
      </c>
      <c r="G810" s="31">
        <f t="shared" si="466"/>
        <v>95.59</v>
      </c>
      <c r="H810" s="31">
        <f t="shared" si="456"/>
        <v>1334.45</v>
      </c>
      <c r="I810" s="31">
        <f t="shared" si="467"/>
        <v>94.77</v>
      </c>
      <c r="J810" s="31">
        <f t="shared" si="445"/>
        <v>1429.22</v>
      </c>
      <c r="K810" s="31">
        <f t="shared" si="457"/>
        <v>42.88</v>
      </c>
      <c r="L810" s="28">
        <f t="shared" si="446"/>
        <v>1472.1000000000001</v>
      </c>
      <c r="M810" s="28">
        <f t="shared" si="458"/>
        <v>294.42</v>
      </c>
      <c r="N810" s="28">
        <f t="shared" si="444"/>
        <v>1766.5200000000002</v>
      </c>
      <c r="O810" s="25">
        <v>80</v>
      </c>
      <c r="P810" s="30">
        <f t="shared" si="459"/>
        <v>5.52</v>
      </c>
      <c r="Q810" s="32">
        <f t="shared" si="468"/>
        <v>5.52</v>
      </c>
    </row>
    <row r="811" spans="1:17" s="13" customFormat="1" ht="15.95" customHeight="1" x14ac:dyDescent="0.25">
      <c r="A811" s="62">
        <v>642</v>
      </c>
      <c r="B811" s="33" t="s">
        <v>740</v>
      </c>
      <c r="C811" s="17" t="s">
        <v>693</v>
      </c>
      <c r="D811" s="25">
        <v>92.69</v>
      </c>
      <c r="E811" s="25">
        <v>816.99</v>
      </c>
      <c r="F811" s="14">
        <v>329.18</v>
      </c>
      <c r="G811" s="31">
        <f t="shared" si="466"/>
        <v>95.59</v>
      </c>
      <c r="H811" s="31">
        <f t="shared" si="456"/>
        <v>1334.45</v>
      </c>
      <c r="I811" s="31">
        <f t="shared" si="467"/>
        <v>94.77</v>
      </c>
      <c r="J811" s="31">
        <f t="shared" si="445"/>
        <v>1429.22</v>
      </c>
      <c r="K811" s="31">
        <f t="shared" si="457"/>
        <v>42.88</v>
      </c>
      <c r="L811" s="28">
        <f t="shared" si="446"/>
        <v>1472.1000000000001</v>
      </c>
      <c r="M811" s="28">
        <f t="shared" si="458"/>
        <v>294.42</v>
      </c>
      <c r="N811" s="28">
        <f t="shared" si="444"/>
        <v>1766.5200000000002</v>
      </c>
      <c r="O811" s="25">
        <v>40</v>
      </c>
      <c r="P811" s="30">
        <f t="shared" si="459"/>
        <v>11.04</v>
      </c>
      <c r="Q811" s="32">
        <f t="shared" si="468"/>
        <v>11.04</v>
      </c>
    </row>
    <row r="812" spans="1:17" s="13" customFormat="1" ht="15.95" customHeight="1" x14ac:dyDescent="0.25">
      <c r="A812" s="62">
        <v>643</v>
      </c>
      <c r="B812" s="33" t="s">
        <v>741</v>
      </c>
      <c r="C812" s="17" t="s">
        <v>698</v>
      </c>
      <c r="D812" s="25">
        <v>92.69</v>
      </c>
      <c r="E812" s="25">
        <v>816.99</v>
      </c>
      <c r="F812" s="14">
        <v>329.18</v>
      </c>
      <c r="G812" s="31">
        <f t="shared" si="466"/>
        <v>95.59</v>
      </c>
      <c r="H812" s="31">
        <f t="shared" si="456"/>
        <v>1334.45</v>
      </c>
      <c r="I812" s="31">
        <f t="shared" si="467"/>
        <v>94.77</v>
      </c>
      <c r="J812" s="31">
        <f t="shared" si="445"/>
        <v>1429.22</v>
      </c>
      <c r="K812" s="31">
        <f t="shared" si="457"/>
        <v>42.88</v>
      </c>
      <c r="L812" s="28">
        <f t="shared" si="446"/>
        <v>1472.1000000000001</v>
      </c>
      <c r="M812" s="28">
        <f t="shared" si="458"/>
        <v>294.42</v>
      </c>
      <c r="N812" s="28">
        <f t="shared" si="444"/>
        <v>1766.5200000000002</v>
      </c>
      <c r="O812" s="25">
        <v>40</v>
      </c>
      <c r="P812" s="30">
        <f t="shared" si="459"/>
        <v>11.04</v>
      </c>
      <c r="Q812" s="32">
        <f t="shared" si="468"/>
        <v>11.04</v>
      </c>
    </row>
    <row r="813" spans="1:17" s="13" customFormat="1" ht="15.95" customHeight="1" x14ac:dyDescent="0.25">
      <c r="A813" s="62">
        <v>644</v>
      </c>
      <c r="B813" s="33" t="s">
        <v>742</v>
      </c>
      <c r="C813" s="17" t="s">
        <v>551</v>
      </c>
      <c r="D813" s="25">
        <v>92.69</v>
      </c>
      <c r="E813" s="14">
        <v>838.3</v>
      </c>
      <c r="F813" s="25">
        <v>333.87</v>
      </c>
      <c r="G813" s="31">
        <f>ROUND((E813)*11.7%,2)</f>
        <v>98.08</v>
      </c>
      <c r="H813" s="31">
        <f t="shared" si="456"/>
        <v>1362.94</v>
      </c>
      <c r="I813" s="31">
        <f>ROUND(E813*11.6%,2)</f>
        <v>97.24</v>
      </c>
      <c r="J813" s="31">
        <f t="shared" si="445"/>
        <v>1460.18</v>
      </c>
      <c r="K813" s="31">
        <f t="shared" si="457"/>
        <v>43.81</v>
      </c>
      <c r="L813" s="28">
        <f t="shared" si="446"/>
        <v>1503.99</v>
      </c>
      <c r="M813" s="28">
        <f t="shared" si="458"/>
        <v>300.8</v>
      </c>
      <c r="N813" s="28">
        <f t="shared" si="444"/>
        <v>1804.79</v>
      </c>
      <c r="O813" s="25">
        <v>112</v>
      </c>
      <c r="P813" s="30">
        <f t="shared" si="459"/>
        <v>4.03</v>
      </c>
      <c r="Q813" s="32">
        <f>ROUND(451.2/O813,2)</f>
        <v>4.03</v>
      </c>
    </row>
    <row r="814" spans="1:17" s="13" customFormat="1" ht="15.95" customHeight="1" x14ac:dyDescent="0.25">
      <c r="A814" s="62">
        <v>645</v>
      </c>
      <c r="B814" s="33" t="s">
        <v>743</v>
      </c>
      <c r="C814" s="17" t="s">
        <v>744</v>
      </c>
      <c r="D814" s="25">
        <v>92.69</v>
      </c>
      <c r="E814" s="25">
        <v>816.99</v>
      </c>
      <c r="F814" s="14">
        <v>329.18</v>
      </c>
      <c r="G814" s="31">
        <f>ROUND((E814)*11.7%,2)</f>
        <v>95.59</v>
      </c>
      <c r="H814" s="31">
        <f t="shared" si="456"/>
        <v>1334.45</v>
      </c>
      <c r="I814" s="31">
        <f>ROUND(E814*11.6%,2)</f>
        <v>94.77</v>
      </c>
      <c r="J814" s="31">
        <f t="shared" si="445"/>
        <v>1429.22</v>
      </c>
      <c r="K814" s="31">
        <f t="shared" si="457"/>
        <v>42.88</v>
      </c>
      <c r="L814" s="28">
        <f t="shared" si="446"/>
        <v>1472.1000000000001</v>
      </c>
      <c r="M814" s="28">
        <f t="shared" si="458"/>
        <v>294.42</v>
      </c>
      <c r="N814" s="28">
        <f t="shared" si="444"/>
        <v>1766.5200000000002</v>
      </c>
      <c r="O814" s="25">
        <v>70</v>
      </c>
      <c r="P814" s="30">
        <f t="shared" si="459"/>
        <v>6.31</v>
      </c>
      <c r="Q814" s="32">
        <f>ROUND(441.63/O814,2)</f>
        <v>6.31</v>
      </c>
    </row>
    <row r="815" spans="1:17" s="13" customFormat="1" ht="15.95" customHeight="1" x14ac:dyDescent="0.25">
      <c r="A815" s="62">
        <v>646</v>
      </c>
      <c r="B815" s="33" t="s">
        <v>745</v>
      </c>
      <c r="C815" s="17" t="s">
        <v>124</v>
      </c>
      <c r="D815" s="25">
        <v>92.69</v>
      </c>
      <c r="E815" s="25">
        <v>816.99</v>
      </c>
      <c r="F815" s="14">
        <v>329.18</v>
      </c>
      <c r="G815" s="31">
        <f>ROUND((E815)*11.7%,2)</f>
        <v>95.59</v>
      </c>
      <c r="H815" s="31">
        <f t="shared" si="456"/>
        <v>1334.45</v>
      </c>
      <c r="I815" s="31">
        <f>ROUND(E815*11.6%,2)</f>
        <v>94.77</v>
      </c>
      <c r="J815" s="31">
        <f t="shared" si="445"/>
        <v>1429.22</v>
      </c>
      <c r="K815" s="31">
        <f t="shared" si="457"/>
        <v>42.88</v>
      </c>
      <c r="L815" s="28">
        <f t="shared" si="446"/>
        <v>1472.1000000000001</v>
      </c>
      <c r="M815" s="28">
        <f t="shared" si="458"/>
        <v>294.42</v>
      </c>
      <c r="N815" s="28">
        <f t="shared" si="444"/>
        <v>1766.5200000000002</v>
      </c>
      <c r="O815" s="25">
        <v>68</v>
      </c>
      <c r="P815" s="30">
        <f t="shared" si="459"/>
        <v>6.49</v>
      </c>
      <c r="Q815" s="32">
        <f>ROUND(441.63/O815,2)</f>
        <v>6.49</v>
      </c>
    </row>
    <row r="816" spans="1:17" s="13" customFormat="1" ht="15.95" customHeight="1" x14ac:dyDescent="0.25">
      <c r="A816" s="62">
        <v>647</v>
      </c>
      <c r="B816" s="33" t="s">
        <v>746</v>
      </c>
      <c r="C816" s="17" t="s">
        <v>124</v>
      </c>
      <c r="D816" s="25">
        <v>92.69</v>
      </c>
      <c r="E816" s="25">
        <v>816.99</v>
      </c>
      <c r="F816" s="14">
        <v>329.18</v>
      </c>
      <c r="G816" s="31">
        <f t="shared" ref="G816:G817" si="469">ROUND((E816)*11.7%,2)</f>
        <v>95.59</v>
      </c>
      <c r="H816" s="31">
        <f t="shared" si="456"/>
        <v>1334.45</v>
      </c>
      <c r="I816" s="31">
        <f t="shared" ref="I816:I817" si="470">ROUND(E816*11.6%,2)</f>
        <v>94.77</v>
      </c>
      <c r="J816" s="31">
        <f t="shared" si="445"/>
        <v>1429.22</v>
      </c>
      <c r="K816" s="31">
        <f t="shared" si="457"/>
        <v>42.88</v>
      </c>
      <c r="L816" s="28">
        <f t="shared" si="446"/>
        <v>1472.1000000000001</v>
      </c>
      <c r="M816" s="28">
        <f t="shared" si="458"/>
        <v>294.42</v>
      </c>
      <c r="N816" s="28">
        <f t="shared" si="444"/>
        <v>1766.5200000000002</v>
      </c>
      <c r="O816" s="25">
        <v>70</v>
      </c>
      <c r="P816" s="30">
        <f t="shared" si="459"/>
        <v>6.31</v>
      </c>
      <c r="Q816" s="32">
        <f t="shared" ref="Q816:Q817" si="471">ROUND(441.63/O816,2)</f>
        <v>6.31</v>
      </c>
    </row>
    <row r="817" spans="1:17" s="13" customFormat="1" ht="15.95" customHeight="1" x14ac:dyDescent="0.25">
      <c r="A817" s="62">
        <v>648</v>
      </c>
      <c r="B817" s="33" t="s">
        <v>747</v>
      </c>
      <c r="C817" s="17" t="s">
        <v>63</v>
      </c>
      <c r="D817" s="25">
        <v>92.69</v>
      </c>
      <c r="E817" s="25">
        <v>816.99</v>
      </c>
      <c r="F817" s="14">
        <v>329.18</v>
      </c>
      <c r="G817" s="31">
        <f t="shared" si="469"/>
        <v>95.59</v>
      </c>
      <c r="H817" s="31">
        <f t="shared" si="456"/>
        <v>1334.45</v>
      </c>
      <c r="I817" s="31">
        <f t="shared" si="470"/>
        <v>94.77</v>
      </c>
      <c r="J817" s="31">
        <f t="shared" si="445"/>
        <v>1429.22</v>
      </c>
      <c r="K817" s="31">
        <f t="shared" si="457"/>
        <v>42.88</v>
      </c>
      <c r="L817" s="28">
        <f t="shared" si="446"/>
        <v>1472.1000000000001</v>
      </c>
      <c r="M817" s="28">
        <f t="shared" si="458"/>
        <v>294.42</v>
      </c>
      <c r="N817" s="28">
        <f t="shared" si="444"/>
        <v>1766.5200000000002</v>
      </c>
      <c r="O817" s="25">
        <v>39</v>
      </c>
      <c r="P817" s="30">
        <f t="shared" si="459"/>
        <v>11.32</v>
      </c>
      <c r="Q817" s="32">
        <f t="shared" si="471"/>
        <v>11.32</v>
      </c>
    </row>
    <row r="818" spans="1:17" s="13" customFormat="1" ht="15.95" customHeight="1" x14ac:dyDescent="0.25">
      <c r="A818" s="62">
        <v>649</v>
      </c>
      <c r="B818" s="33" t="s">
        <v>748</v>
      </c>
      <c r="C818" s="17" t="s">
        <v>551</v>
      </c>
      <c r="D818" s="25">
        <v>92.69</v>
      </c>
      <c r="E818" s="14">
        <v>838.3</v>
      </c>
      <c r="F818" s="25">
        <v>333.87</v>
      </c>
      <c r="G818" s="31">
        <f>ROUND((E818)*11.7%,2)</f>
        <v>98.08</v>
      </c>
      <c r="H818" s="31">
        <f t="shared" si="456"/>
        <v>1362.94</v>
      </c>
      <c r="I818" s="31">
        <f>ROUND(E818*11.6%,2)</f>
        <v>97.24</v>
      </c>
      <c r="J818" s="31">
        <f t="shared" si="445"/>
        <v>1460.18</v>
      </c>
      <c r="K818" s="31">
        <f t="shared" si="457"/>
        <v>43.81</v>
      </c>
      <c r="L818" s="28">
        <f t="shared" si="446"/>
        <v>1503.99</v>
      </c>
      <c r="M818" s="28">
        <f t="shared" si="458"/>
        <v>300.8</v>
      </c>
      <c r="N818" s="28">
        <f t="shared" si="444"/>
        <v>1804.79</v>
      </c>
      <c r="O818" s="25">
        <v>140</v>
      </c>
      <c r="P818" s="30">
        <f t="shared" si="459"/>
        <v>3.22</v>
      </c>
      <c r="Q818" s="32">
        <f>ROUND(451.2/O818,2)</f>
        <v>3.22</v>
      </c>
    </row>
    <row r="819" spans="1:17" s="13" customFormat="1" ht="5.45" customHeight="1" x14ac:dyDescent="0.25">
      <c r="A819" s="78">
        <v>650</v>
      </c>
      <c r="B819" s="97" t="s">
        <v>874</v>
      </c>
      <c r="C819" s="6" t="s">
        <v>63</v>
      </c>
      <c r="D819" s="93">
        <f>92.69*3</f>
        <v>278.07</v>
      </c>
      <c r="E819" s="93">
        <f>816.99*3</f>
        <v>2450.9700000000003</v>
      </c>
      <c r="F819" s="98">
        <f>329.18*3</f>
        <v>987.54</v>
      </c>
      <c r="G819" s="69">
        <f>ROUND((E819)*11.7%,2)</f>
        <v>286.76</v>
      </c>
      <c r="H819" s="69">
        <f t="shared" si="456"/>
        <v>4003.34</v>
      </c>
      <c r="I819" s="69">
        <f>ROUND(E819*11.6%,2)</f>
        <v>284.31</v>
      </c>
      <c r="J819" s="69">
        <f t="shared" si="445"/>
        <v>4287.6500000000005</v>
      </c>
      <c r="K819" s="69">
        <f>ROUND(J819*3%,2)</f>
        <v>128.63</v>
      </c>
      <c r="L819" s="71">
        <f t="shared" si="446"/>
        <v>4416.2800000000007</v>
      </c>
      <c r="M819" s="71">
        <f>ROUND(L819*20%,2)</f>
        <v>883.26</v>
      </c>
      <c r="N819" s="71">
        <f t="shared" si="444"/>
        <v>5299.5400000000009</v>
      </c>
      <c r="O819" s="78">
        <f>34+39+40</f>
        <v>113</v>
      </c>
      <c r="P819" s="75">
        <f>ROUND(N819/O819/4,2)</f>
        <v>11.72</v>
      </c>
      <c r="Q819" s="96">
        <f>ROUND(441.63*3/O819,2)</f>
        <v>11.72</v>
      </c>
    </row>
    <row r="820" spans="1:17" s="13" customFormat="1" ht="5.45" customHeight="1" x14ac:dyDescent="0.25">
      <c r="A820" s="78"/>
      <c r="B820" s="97"/>
      <c r="C820" s="7" t="s">
        <v>719</v>
      </c>
      <c r="D820" s="95"/>
      <c r="E820" s="95"/>
      <c r="F820" s="100"/>
      <c r="G820" s="84"/>
      <c r="H820" s="84"/>
      <c r="I820" s="84"/>
      <c r="J820" s="84"/>
      <c r="K820" s="84"/>
      <c r="L820" s="85"/>
      <c r="M820" s="85"/>
      <c r="N820" s="85">
        <f t="shared" si="444"/>
        <v>0</v>
      </c>
      <c r="O820" s="78"/>
      <c r="P820" s="80" t="e">
        <f t="shared" si="454"/>
        <v>#DIV/0!</v>
      </c>
      <c r="Q820" s="96">
        <f t="shared" si="455"/>
        <v>8.0607272727272719</v>
      </c>
    </row>
    <row r="821" spans="1:17" s="13" customFormat="1" ht="5.45" customHeight="1" x14ac:dyDescent="0.25">
      <c r="A821" s="78"/>
      <c r="B821" s="97"/>
      <c r="C821" s="11" t="s">
        <v>63</v>
      </c>
      <c r="D821" s="94"/>
      <c r="E821" s="94"/>
      <c r="F821" s="99"/>
      <c r="G821" s="70"/>
      <c r="H821" s="70"/>
      <c r="I821" s="70"/>
      <c r="J821" s="70"/>
      <c r="K821" s="70"/>
      <c r="L821" s="72"/>
      <c r="M821" s="72"/>
      <c r="N821" s="72">
        <f t="shared" si="444"/>
        <v>0</v>
      </c>
      <c r="O821" s="78"/>
      <c r="P821" s="76" t="e">
        <f t="shared" si="454"/>
        <v>#DIV/0!</v>
      </c>
      <c r="Q821" s="96">
        <f t="shared" si="455"/>
        <v>8.0607272727272719</v>
      </c>
    </row>
    <row r="822" spans="1:17" s="13" customFormat="1" ht="15.95" customHeight="1" x14ac:dyDescent="0.25">
      <c r="A822" s="62">
        <v>651</v>
      </c>
      <c r="B822" s="33" t="s">
        <v>749</v>
      </c>
      <c r="C822" s="17" t="s">
        <v>750</v>
      </c>
      <c r="D822" s="25">
        <v>91.69</v>
      </c>
      <c r="E822" s="25">
        <v>833.42</v>
      </c>
      <c r="F822" s="14">
        <v>400</v>
      </c>
      <c r="G822" s="31">
        <f>ROUND((E822)*11.7%,2)</f>
        <v>97.51</v>
      </c>
      <c r="H822" s="31">
        <f t="shared" si="456"/>
        <v>1422.62</v>
      </c>
      <c r="I822" s="31">
        <f>ROUND(E822*11.6%,2)</f>
        <v>96.68</v>
      </c>
      <c r="J822" s="31">
        <f t="shared" si="445"/>
        <v>1519.3</v>
      </c>
      <c r="K822" s="31">
        <f t="shared" ref="K822:K834" si="472">ROUND(J822*3%,2)</f>
        <v>45.58</v>
      </c>
      <c r="L822" s="28">
        <f t="shared" si="446"/>
        <v>1564.8799999999999</v>
      </c>
      <c r="M822" s="28">
        <f t="shared" ref="M822:M834" si="473">ROUND(L822*20%,2)</f>
        <v>312.98</v>
      </c>
      <c r="N822" s="28">
        <f t="shared" si="444"/>
        <v>1877.86</v>
      </c>
      <c r="O822" s="25">
        <v>34</v>
      </c>
      <c r="P822" s="30">
        <f t="shared" ref="P822:P834" si="474">ROUND(N822/O822/4,2)</f>
        <v>13.81</v>
      </c>
      <c r="Q822" s="32">
        <f>ROUND(469.47/O822,2)</f>
        <v>13.81</v>
      </c>
    </row>
    <row r="823" spans="1:17" s="13" customFormat="1" ht="15.95" customHeight="1" x14ac:dyDescent="0.25">
      <c r="A823" s="62">
        <v>652</v>
      </c>
      <c r="B823" s="33" t="s">
        <v>751</v>
      </c>
      <c r="C823" s="17" t="s">
        <v>572</v>
      </c>
      <c r="D823" s="25">
        <v>92.69</v>
      </c>
      <c r="E823" s="25">
        <v>816.99</v>
      </c>
      <c r="F823" s="14">
        <v>329.18</v>
      </c>
      <c r="G823" s="31">
        <f>ROUND((E823)*11.7%,2)</f>
        <v>95.59</v>
      </c>
      <c r="H823" s="31">
        <f t="shared" si="456"/>
        <v>1334.45</v>
      </c>
      <c r="I823" s="31">
        <f>ROUND(E823*11.6%,2)</f>
        <v>94.77</v>
      </c>
      <c r="J823" s="31">
        <f t="shared" si="445"/>
        <v>1429.22</v>
      </c>
      <c r="K823" s="31">
        <f t="shared" si="472"/>
        <v>42.88</v>
      </c>
      <c r="L823" s="28">
        <f t="shared" si="446"/>
        <v>1472.1000000000001</v>
      </c>
      <c r="M823" s="28">
        <f t="shared" si="473"/>
        <v>294.42</v>
      </c>
      <c r="N823" s="28">
        <f t="shared" si="444"/>
        <v>1766.5200000000002</v>
      </c>
      <c r="O823" s="25">
        <v>20</v>
      </c>
      <c r="P823" s="30">
        <f t="shared" si="474"/>
        <v>22.08</v>
      </c>
      <c r="Q823" s="32">
        <f>ROUND(441.63/O823,2)</f>
        <v>22.08</v>
      </c>
    </row>
    <row r="824" spans="1:17" s="13" customFormat="1" ht="15.95" customHeight="1" x14ac:dyDescent="0.25">
      <c r="A824" s="62">
        <v>653</v>
      </c>
      <c r="B824" s="33" t="s">
        <v>752</v>
      </c>
      <c r="C824" s="17" t="s">
        <v>124</v>
      </c>
      <c r="D824" s="25">
        <v>92.69</v>
      </c>
      <c r="E824" s="25">
        <v>816.99</v>
      </c>
      <c r="F824" s="14">
        <v>329.18</v>
      </c>
      <c r="G824" s="31">
        <f t="shared" ref="G824:G825" si="475">ROUND((E824)*11.7%,2)</f>
        <v>95.59</v>
      </c>
      <c r="H824" s="31">
        <f t="shared" si="456"/>
        <v>1334.45</v>
      </c>
      <c r="I824" s="31">
        <f t="shared" ref="I824:I825" si="476">ROUND(E824*11.6%,2)</f>
        <v>94.77</v>
      </c>
      <c r="J824" s="31">
        <f t="shared" si="445"/>
        <v>1429.22</v>
      </c>
      <c r="K824" s="31">
        <f t="shared" si="472"/>
        <v>42.88</v>
      </c>
      <c r="L824" s="28">
        <f t="shared" si="446"/>
        <v>1472.1000000000001</v>
      </c>
      <c r="M824" s="28">
        <f t="shared" si="473"/>
        <v>294.42</v>
      </c>
      <c r="N824" s="28">
        <f t="shared" si="444"/>
        <v>1766.5200000000002</v>
      </c>
      <c r="O824" s="25">
        <v>50</v>
      </c>
      <c r="P824" s="30">
        <f t="shared" si="474"/>
        <v>8.83</v>
      </c>
      <c r="Q824" s="32">
        <f t="shared" ref="Q824:Q825" si="477">ROUND(441.63/O824,2)</f>
        <v>8.83</v>
      </c>
    </row>
    <row r="825" spans="1:17" s="13" customFormat="1" ht="15.95" customHeight="1" x14ac:dyDescent="0.25">
      <c r="A825" s="62">
        <v>654</v>
      </c>
      <c r="B825" s="33" t="s">
        <v>753</v>
      </c>
      <c r="C825" s="17" t="s">
        <v>124</v>
      </c>
      <c r="D825" s="25">
        <v>92.69</v>
      </c>
      <c r="E825" s="25">
        <v>816.99</v>
      </c>
      <c r="F825" s="14">
        <v>329.18</v>
      </c>
      <c r="G825" s="31">
        <f t="shared" si="475"/>
        <v>95.59</v>
      </c>
      <c r="H825" s="31">
        <f t="shared" si="456"/>
        <v>1334.45</v>
      </c>
      <c r="I825" s="31">
        <f t="shared" si="476"/>
        <v>94.77</v>
      </c>
      <c r="J825" s="31">
        <f t="shared" si="445"/>
        <v>1429.22</v>
      </c>
      <c r="K825" s="31">
        <f t="shared" si="472"/>
        <v>42.88</v>
      </c>
      <c r="L825" s="28">
        <f t="shared" si="446"/>
        <v>1472.1000000000001</v>
      </c>
      <c r="M825" s="28">
        <f t="shared" si="473"/>
        <v>294.42</v>
      </c>
      <c r="N825" s="28">
        <f t="shared" si="444"/>
        <v>1766.5200000000002</v>
      </c>
      <c r="O825" s="25">
        <v>50</v>
      </c>
      <c r="P825" s="30">
        <f t="shared" si="474"/>
        <v>8.83</v>
      </c>
      <c r="Q825" s="32">
        <f t="shared" si="477"/>
        <v>8.83</v>
      </c>
    </row>
    <row r="826" spans="1:17" s="13" customFormat="1" ht="15.95" customHeight="1" x14ac:dyDescent="0.25">
      <c r="A826" s="62">
        <v>655</v>
      </c>
      <c r="B826" s="33" t="s">
        <v>754</v>
      </c>
      <c r="C826" s="17" t="s">
        <v>486</v>
      </c>
      <c r="D826" s="25">
        <v>98.15</v>
      </c>
      <c r="E826" s="14">
        <v>838.3</v>
      </c>
      <c r="F826" s="3">
        <v>333.87</v>
      </c>
      <c r="G826" s="31">
        <f>ROUND((E826)*11.7%,2)</f>
        <v>98.08</v>
      </c>
      <c r="H826" s="31">
        <f t="shared" si="456"/>
        <v>1368.3999999999999</v>
      </c>
      <c r="I826" s="31">
        <f>ROUND(E826*11.6%,2)</f>
        <v>97.24</v>
      </c>
      <c r="J826" s="31">
        <f t="shared" si="445"/>
        <v>1465.6399999999999</v>
      </c>
      <c r="K826" s="31">
        <f t="shared" si="472"/>
        <v>43.97</v>
      </c>
      <c r="L826" s="28">
        <f t="shared" si="446"/>
        <v>1509.61</v>
      </c>
      <c r="M826" s="28">
        <f t="shared" si="473"/>
        <v>301.92</v>
      </c>
      <c r="N826" s="28">
        <f t="shared" si="444"/>
        <v>1811.53</v>
      </c>
      <c r="O826" s="25">
        <v>245</v>
      </c>
      <c r="P826" s="30">
        <f t="shared" si="474"/>
        <v>1.85</v>
      </c>
      <c r="Q826" s="35">
        <f>ROUND(452.88/O826,2)</f>
        <v>1.85</v>
      </c>
    </row>
    <row r="827" spans="1:17" s="13" customFormat="1" ht="15.95" customHeight="1" x14ac:dyDescent="0.25">
      <c r="A827" s="62">
        <v>656</v>
      </c>
      <c r="B827" s="33" t="s">
        <v>755</v>
      </c>
      <c r="C827" s="17" t="s">
        <v>63</v>
      </c>
      <c r="D827" s="25">
        <v>92.69</v>
      </c>
      <c r="E827" s="25">
        <v>816.99</v>
      </c>
      <c r="F827" s="14">
        <v>329.18</v>
      </c>
      <c r="G827" s="31">
        <f>ROUND((E827)*11.7%,2)</f>
        <v>95.59</v>
      </c>
      <c r="H827" s="31">
        <f t="shared" si="456"/>
        <v>1334.45</v>
      </c>
      <c r="I827" s="31">
        <f>ROUND(E827*11.6%,2)</f>
        <v>94.77</v>
      </c>
      <c r="J827" s="31">
        <f t="shared" si="445"/>
        <v>1429.22</v>
      </c>
      <c r="K827" s="31">
        <f t="shared" si="472"/>
        <v>42.88</v>
      </c>
      <c r="L827" s="28">
        <f t="shared" si="446"/>
        <v>1472.1000000000001</v>
      </c>
      <c r="M827" s="28">
        <f t="shared" si="473"/>
        <v>294.42</v>
      </c>
      <c r="N827" s="28">
        <f t="shared" si="444"/>
        <v>1766.5200000000002</v>
      </c>
      <c r="O827" s="25">
        <v>36</v>
      </c>
      <c r="P827" s="30">
        <f t="shared" si="474"/>
        <v>12.27</v>
      </c>
      <c r="Q827" s="32">
        <f>ROUND(441.63/O827,2)</f>
        <v>12.27</v>
      </c>
    </row>
    <row r="828" spans="1:17" s="13" customFormat="1" ht="15.95" customHeight="1" x14ac:dyDescent="0.25">
      <c r="A828" s="62">
        <v>657</v>
      </c>
      <c r="B828" s="33" t="s">
        <v>756</v>
      </c>
      <c r="C828" s="17" t="s">
        <v>695</v>
      </c>
      <c r="D828" s="25">
        <v>92.69</v>
      </c>
      <c r="E828" s="25">
        <v>816.99</v>
      </c>
      <c r="F828" s="14">
        <v>329.18</v>
      </c>
      <c r="G828" s="31">
        <f t="shared" ref="G828:G831" si="478">ROUND((E828)*11.7%,2)</f>
        <v>95.59</v>
      </c>
      <c r="H828" s="31">
        <f t="shared" si="456"/>
        <v>1334.45</v>
      </c>
      <c r="I828" s="31">
        <f t="shared" ref="I828:I831" si="479">ROUND(E828*11.6%,2)</f>
        <v>94.77</v>
      </c>
      <c r="J828" s="31">
        <f t="shared" si="445"/>
        <v>1429.22</v>
      </c>
      <c r="K828" s="31">
        <f t="shared" si="472"/>
        <v>42.88</v>
      </c>
      <c r="L828" s="28">
        <f t="shared" si="446"/>
        <v>1472.1000000000001</v>
      </c>
      <c r="M828" s="28">
        <f t="shared" si="473"/>
        <v>294.42</v>
      </c>
      <c r="N828" s="28">
        <f t="shared" si="444"/>
        <v>1766.5200000000002</v>
      </c>
      <c r="O828" s="25">
        <v>11</v>
      </c>
      <c r="P828" s="30">
        <f t="shared" si="474"/>
        <v>40.15</v>
      </c>
      <c r="Q828" s="32">
        <f t="shared" ref="Q828:Q831" si="480">ROUND(441.63/O828,2)</f>
        <v>40.15</v>
      </c>
    </row>
    <row r="829" spans="1:17" s="13" customFormat="1" ht="15.95" customHeight="1" x14ac:dyDescent="0.25">
      <c r="A829" s="62">
        <v>658</v>
      </c>
      <c r="B829" s="33" t="s">
        <v>757</v>
      </c>
      <c r="C829" s="17" t="s">
        <v>695</v>
      </c>
      <c r="D829" s="25">
        <v>92.69</v>
      </c>
      <c r="E829" s="25">
        <v>816.99</v>
      </c>
      <c r="F829" s="14">
        <v>329.18</v>
      </c>
      <c r="G829" s="31">
        <f t="shared" si="478"/>
        <v>95.59</v>
      </c>
      <c r="H829" s="31">
        <f t="shared" si="456"/>
        <v>1334.45</v>
      </c>
      <c r="I829" s="31">
        <f t="shared" si="479"/>
        <v>94.77</v>
      </c>
      <c r="J829" s="31">
        <f t="shared" si="445"/>
        <v>1429.22</v>
      </c>
      <c r="K829" s="31">
        <f t="shared" si="472"/>
        <v>42.88</v>
      </c>
      <c r="L829" s="28">
        <f t="shared" si="446"/>
        <v>1472.1000000000001</v>
      </c>
      <c r="M829" s="28">
        <f t="shared" si="473"/>
        <v>294.42</v>
      </c>
      <c r="N829" s="28">
        <f t="shared" ref="N829:N876" si="481">L829+M829</f>
        <v>1766.5200000000002</v>
      </c>
      <c r="O829" s="25">
        <v>23</v>
      </c>
      <c r="P829" s="30">
        <f t="shared" si="474"/>
        <v>19.2</v>
      </c>
      <c r="Q829" s="32">
        <f t="shared" si="480"/>
        <v>19.2</v>
      </c>
    </row>
    <row r="830" spans="1:17" s="13" customFormat="1" ht="15.95" customHeight="1" x14ac:dyDescent="0.25">
      <c r="A830" s="62">
        <v>659</v>
      </c>
      <c r="B830" s="33" t="s">
        <v>758</v>
      </c>
      <c r="C830" s="17" t="s">
        <v>63</v>
      </c>
      <c r="D830" s="25">
        <v>92.69</v>
      </c>
      <c r="E830" s="25">
        <v>816.99</v>
      </c>
      <c r="F830" s="14">
        <v>329.18</v>
      </c>
      <c r="G830" s="31">
        <f t="shared" si="478"/>
        <v>95.59</v>
      </c>
      <c r="H830" s="31">
        <f t="shared" si="456"/>
        <v>1334.45</v>
      </c>
      <c r="I830" s="31">
        <f t="shared" si="479"/>
        <v>94.77</v>
      </c>
      <c r="J830" s="31">
        <f t="shared" ref="J830:J876" si="482">H830+I830</f>
        <v>1429.22</v>
      </c>
      <c r="K830" s="31">
        <f t="shared" si="472"/>
        <v>42.88</v>
      </c>
      <c r="L830" s="28">
        <f t="shared" ref="L830:L876" si="483">J830+K830</f>
        <v>1472.1000000000001</v>
      </c>
      <c r="M830" s="28">
        <f t="shared" si="473"/>
        <v>294.42</v>
      </c>
      <c r="N830" s="28">
        <f t="shared" si="481"/>
        <v>1766.5200000000002</v>
      </c>
      <c r="O830" s="25">
        <v>36</v>
      </c>
      <c r="P830" s="30">
        <f t="shared" si="474"/>
        <v>12.27</v>
      </c>
      <c r="Q830" s="32">
        <f t="shared" si="480"/>
        <v>12.27</v>
      </c>
    </row>
    <row r="831" spans="1:17" s="13" customFormat="1" ht="15.95" customHeight="1" x14ac:dyDescent="0.25">
      <c r="A831" s="62">
        <v>660</v>
      </c>
      <c r="B831" s="33" t="s">
        <v>759</v>
      </c>
      <c r="C831" s="17" t="s">
        <v>63</v>
      </c>
      <c r="D831" s="25">
        <v>92.69</v>
      </c>
      <c r="E831" s="25">
        <v>816.99</v>
      </c>
      <c r="F831" s="14">
        <v>329.18</v>
      </c>
      <c r="G831" s="31">
        <f t="shared" si="478"/>
        <v>95.59</v>
      </c>
      <c r="H831" s="31">
        <f t="shared" si="456"/>
        <v>1334.45</v>
      </c>
      <c r="I831" s="31">
        <f t="shared" si="479"/>
        <v>94.77</v>
      </c>
      <c r="J831" s="31">
        <f t="shared" si="482"/>
        <v>1429.22</v>
      </c>
      <c r="K831" s="31">
        <f t="shared" si="472"/>
        <v>42.88</v>
      </c>
      <c r="L831" s="28">
        <f t="shared" si="483"/>
        <v>1472.1000000000001</v>
      </c>
      <c r="M831" s="28">
        <f t="shared" si="473"/>
        <v>294.42</v>
      </c>
      <c r="N831" s="28">
        <f t="shared" si="481"/>
        <v>1766.5200000000002</v>
      </c>
      <c r="O831" s="25">
        <v>49</v>
      </c>
      <c r="P831" s="30">
        <f t="shared" si="474"/>
        <v>9.01</v>
      </c>
      <c r="Q831" s="32">
        <f t="shared" si="480"/>
        <v>9.01</v>
      </c>
    </row>
    <row r="832" spans="1:17" s="13" customFormat="1" ht="15.95" customHeight="1" x14ac:dyDescent="0.25">
      <c r="A832" s="62">
        <v>661</v>
      </c>
      <c r="B832" s="33" t="s">
        <v>760</v>
      </c>
      <c r="C832" s="17" t="s">
        <v>698</v>
      </c>
      <c r="D832" s="25">
        <v>92.69</v>
      </c>
      <c r="E832" s="25">
        <v>816.99</v>
      </c>
      <c r="F832" s="14">
        <v>329.18</v>
      </c>
      <c r="G832" s="31">
        <f>ROUND((E832)*11.7%,2)</f>
        <v>95.59</v>
      </c>
      <c r="H832" s="31">
        <f t="shared" si="456"/>
        <v>1334.45</v>
      </c>
      <c r="I832" s="31">
        <f>ROUND(E832*11.6%,2)</f>
        <v>94.77</v>
      </c>
      <c r="J832" s="31">
        <f t="shared" si="482"/>
        <v>1429.22</v>
      </c>
      <c r="K832" s="31">
        <f t="shared" si="472"/>
        <v>42.88</v>
      </c>
      <c r="L832" s="28">
        <f t="shared" si="483"/>
        <v>1472.1000000000001</v>
      </c>
      <c r="M832" s="28">
        <f t="shared" si="473"/>
        <v>294.42</v>
      </c>
      <c r="N832" s="28">
        <f t="shared" si="481"/>
        <v>1766.5200000000002</v>
      </c>
      <c r="O832" s="25">
        <v>111</v>
      </c>
      <c r="P832" s="30">
        <f t="shared" si="474"/>
        <v>3.98</v>
      </c>
      <c r="Q832" s="32">
        <f>ROUND(441.63/O832,2)</f>
        <v>3.98</v>
      </c>
    </row>
    <row r="833" spans="1:17" s="13" customFormat="1" ht="15.95" customHeight="1" x14ac:dyDescent="0.25">
      <c r="A833" s="62">
        <v>662</v>
      </c>
      <c r="B833" s="33" t="s">
        <v>761</v>
      </c>
      <c r="C833" s="17" t="s">
        <v>551</v>
      </c>
      <c r="D833" s="25">
        <v>92.69</v>
      </c>
      <c r="E833" s="14">
        <v>838.3</v>
      </c>
      <c r="F833" s="25">
        <v>333.87</v>
      </c>
      <c r="G833" s="31">
        <f>ROUND((E833)*11.7%,2)</f>
        <v>98.08</v>
      </c>
      <c r="H833" s="31">
        <f t="shared" si="456"/>
        <v>1362.94</v>
      </c>
      <c r="I833" s="31">
        <f>ROUND(E833*11.6%,2)</f>
        <v>97.24</v>
      </c>
      <c r="J833" s="31">
        <f t="shared" si="482"/>
        <v>1460.18</v>
      </c>
      <c r="K833" s="31">
        <f t="shared" si="472"/>
        <v>43.81</v>
      </c>
      <c r="L833" s="28">
        <f t="shared" si="483"/>
        <v>1503.99</v>
      </c>
      <c r="M833" s="28">
        <f t="shared" si="473"/>
        <v>300.8</v>
      </c>
      <c r="N833" s="28">
        <f t="shared" si="481"/>
        <v>1804.79</v>
      </c>
      <c r="O833" s="25">
        <v>60</v>
      </c>
      <c r="P833" s="30">
        <f t="shared" si="474"/>
        <v>7.52</v>
      </c>
      <c r="Q833" s="32">
        <f>ROUND(451.2/O833,2)</f>
        <v>7.52</v>
      </c>
    </row>
    <row r="834" spans="1:17" s="13" customFormat="1" ht="15.95" customHeight="1" x14ac:dyDescent="0.25">
      <c r="A834" s="62">
        <v>663</v>
      </c>
      <c r="B834" s="33" t="s">
        <v>762</v>
      </c>
      <c r="C834" s="17" t="s">
        <v>695</v>
      </c>
      <c r="D834" s="25">
        <v>92.69</v>
      </c>
      <c r="E834" s="25">
        <v>816.99</v>
      </c>
      <c r="F834" s="14">
        <v>329.18</v>
      </c>
      <c r="G834" s="31">
        <f>ROUND((E834)*11.7%,2)</f>
        <v>95.59</v>
      </c>
      <c r="H834" s="31">
        <f t="shared" si="456"/>
        <v>1334.45</v>
      </c>
      <c r="I834" s="31">
        <f>ROUND(E834*11.6%,2)</f>
        <v>94.77</v>
      </c>
      <c r="J834" s="31">
        <f t="shared" si="482"/>
        <v>1429.22</v>
      </c>
      <c r="K834" s="31">
        <f t="shared" si="472"/>
        <v>42.88</v>
      </c>
      <c r="L834" s="28">
        <f t="shared" si="483"/>
        <v>1472.1000000000001</v>
      </c>
      <c r="M834" s="28">
        <f t="shared" si="473"/>
        <v>294.42</v>
      </c>
      <c r="N834" s="28">
        <f t="shared" si="481"/>
        <v>1766.5200000000002</v>
      </c>
      <c r="O834" s="25">
        <v>8</v>
      </c>
      <c r="P834" s="30">
        <f t="shared" si="474"/>
        <v>55.2</v>
      </c>
      <c r="Q834" s="32">
        <f>ROUND(441.63/O834,2)</f>
        <v>55.2</v>
      </c>
    </row>
    <row r="835" spans="1:17" s="13" customFormat="1" ht="3.95" customHeight="1" x14ac:dyDescent="0.25">
      <c r="A835" s="78">
        <v>664</v>
      </c>
      <c r="B835" s="97" t="s">
        <v>875</v>
      </c>
      <c r="C835" s="6" t="s">
        <v>63</v>
      </c>
      <c r="D835" s="93">
        <f>92.69*3+92.69</f>
        <v>370.76</v>
      </c>
      <c r="E835" s="93">
        <f>816.99*3+838.3</f>
        <v>3289.2700000000004</v>
      </c>
      <c r="F835" s="98">
        <f>329.18*3+333.87</f>
        <v>1321.4099999999999</v>
      </c>
      <c r="G835" s="69">
        <f>ROUND((E835)*11.7%,2)</f>
        <v>384.84</v>
      </c>
      <c r="H835" s="69">
        <f t="shared" si="456"/>
        <v>5366.2800000000007</v>
      </c>
      <c r="I835" s="69">
        <f>ROUND(E835*11.6%,2)</f>
        <v>381.56</v>
      </c>
      <c r="J835" s="69">
        <f t="shared" si="482"/>
        <v>5747.8400000000011</v>
      </c>
      <c r="K835" s="69">
        <f>ROUND(J835*3%,2)</f>
        <v>172.44</v>
      </c>
      <c r="L835" s="71">
        <f t="shared" si="483"/>
        <v>5920.2800000000007</v>
      </c>
      <c r="M835" s="71">
        <f>ROUND(L835*20%,2)</f>
        <v>1184.06</v>
      </c>
      <c r="N835" s="71">
        <f t="shared" si="481"/>
        <v>7104.34</v>
      </c>
      <c r="O835" s="78">
        <f>36+36+36</f>
        <v>108</v>
      </c>
      <c r="P835" s="75">
        <f>ROUND(N835/O835/4,2)</f>
        <v>16.45</v>
      </c>
      <c r="Q835" s="96">
        <f>ROUND((441.63*3+451.2)/O835,2)</f>
        <v>16.45</v>
      </c>
    </row>
    <row r="836" spans="1:17" s="13" customFormat="1" ht="3.95" customHeight="1" x14ac:dyDescent="0.25">
      <c r="A836" s="78"/>
      <c r="B836" s="97"/>
      <c r="C836" s="7" t="s">
        <v>63</v>
      </c>
      <c r="D836" s="95"/>
      <c r="E836" s="95"/>
      <c r="F836" s="100"/>
      <c r="G836" s="84"/>
      <c r="H836" s="84"/>
      <c r="I836" s="84"/>
      <c r="J836" s="84"/>
      <c r="K836" s="84"/>
      <c r="L836" s="85"/>
      <c r="M836" s="85"/>
      <c r="N836" s="85">
        <f t="shared" si="481"/>
        <v>0</v>
      </c>
      <c r="O836" s="78"/>
      <c r="P836" s="80" t="e">
        <f t="shared" ref="P836:P875" si="484">N836/O836/4</f>
        <v>#DIV/0!</v>
      </c>
      <c r="Q836" s="96">
        <f t="shared" ref="Q836:Q875" si="485">443.34*1/55</f>
        <v>8.0607272727272719</v>
      </c>
    </row>
    <row r="837" spans="1:17" s="13" customFormat="1" ht="3.95" customHeight="1" x14ac:dyDescent="0.25">
      <c r="A837" s="78"/>
      <c r="B837" s="97"/>
      <c r="C837" s="7" t="s">
        <v>63</v>
      </c>
      <c r="D837" s="95"/>
      <c r="E837" s="95"/>
      <c r="F837" s="100"/>
      <c r="G837" s="84"/>
      <c r="H837" s="84"/>
      <c r="I837" s="84"/>
      <c r="J837" s="84"/>
      <c r="K837" s="84"/>
      <c r="L837" s="85"/>
      <c r="M837" s="85"/>
      <c r="N837" s="85">
        <f t="shared" si="481"/>
        <v>0</v>
      </c>
      <c r="O837" s="78"/>
      <c r="P837" s="80" t="e">
        <f t="shared" si="484"/>
        <v>#DIV/0!</v>
      </c>
      <c r="Q837" s="96">
        <f t="shared" si="485"/>
        <v>8.0607272727272719</v>
      </c>
    </row>
    <row r="838" spans="1:17" s="13" customFormat="1" ht="3.95" customHeight="1" x14ac:dyDescent="0.25">
      <c r="A838" s="78"/>
      <c r="B838" s="97"/>
      <c r="C838" s="11" t="s">
        <v>551</v>
      </c>
      <c r="D838" s="94"/>
      <c r="E838" s="94"/>
      <c r="F838" s="99"/>
      <c r="G838" s="70"/>
      <c r="H838" s="70"/>
      <c r="I838" s="70"/>
      <c r="J838" s="70"/>
      <c r="K838" s="70"/>
      <c r="L838" s="72"/>
      <c r="M838" s="72"/>
      <c r="N838" s="72">
        <f t="shared" si="481"/>
        <v>0</v>
      </c>
      <c r="O838" s="78"/>
      <c r="P838" s="76" t="e">
        <f t="shared" si="484"/>
        <v>#DIV/0!</v>
      </c>
      <c r="Q838" s="96">
        <f t="shared" si="485"/>
        <v>8.0607272727272719</v>
      </c>
    </row>
    <row r="839" spans="1:17" s="13" customFormat="1" ht="15.95" customHeight="1" x14ac:dyDescent="0.25">
      <c r="A839" s="62">
        <v>665</v>
      </c>
      <c r="B839" s="33" t="s">
        <v>763</v>
      </c>
      <c r="C839" s="17" t="s">
        <v>63</v>
      </c>
      <c r="D839" s="25">
        <v>92.69</v>
      </c>
      <c r="E839" s="25">
        <v>816.99</v>
      </c>
      <c r="F839" s="14">
        <v>329.18</v>
      </c>
      <c r="G839" s="31">
        <f t="shared" ref="G839:G846" si="486">ROUND((E839)*11.7%,2)</f>
        <v>95.59</v>
      </c>
      <c r="H839" s="31">
        <f t="shared" si="456"/>
        <v>1334.45</v>
      </c>
      <c r="I839" s="31">
        <f t="shared" ref="I839:I846" si="487">ROUND(E839*11.6%,2)</f>
        <v>94.77</v>
      </c>
      <c r="J839" s="31">
        <f t="shared" si="482"/>
        <v>1429.22</v>
      </c>
      <c r="K839" s="31">
        <f t="shared" ref="K839:K861" si="488">ROUND(J839*3%,2)</f>
        <v>42.88</v>
      </c>
      <c r="L839" s="28">
        <f t="shared" si="483"/>
        <v>1472.1000000000001</v>
      </c>
      <c r="M839" s="28">
        <f t="shared" ref="M839:M861" si="489">ROUND(L839*20%,2)</f>
        <v>294.42</v>
      </c>
      <c r="N839" s="28">
        <f t="shared" si="481"/>
        <v>1766.5200000000002</v>
      </c>
      <c r="O839" s="25">
        <v>48</v>
      </c>
      <c r="P839" s="30">
        <f t="shared" ref="P839:P861" si="490">ROUND(N839/O839/4,2)</f>
        <v>9.1999999999999993</v>
      </c>
      <c r="Q839" s="32">
        <f>ROUND(441.63/O839,2)</f>
        <v>9.1999999999999993</v>
      </c>
    </row>
    <row r="840" spans="1:17" s="13" customFormat="1" ht="15.95" customHeight="1" x14ac:dyDescent="0.25">
      <c r="A840" s="62">
        <v>666</v>
      </c>
      <c r="B840" s="33" t="s">
        <v>764</v>
      </c>
      <c r="C840" s="17" t="s">
        <v>63</v>
      </c>
      <c r="D840" s="25">
        <v>92.69</v>
      </c>
      <c r="E840" s="25">
        <v>816.99</v>
      </c>
      <c r="F840" s="14">
        <v>329.18</v>
      </c>
      <c r="G840" s="31">
        <f t="shared" si="486"/>
        <v>95.59</v>
      </c>
      <c r="H840" s="31">
        <f t="shared" si="456"/>
        <v>1334.45</v>
      </c>
      <c r="I840" s="31">
        <f t="shared" si="487"/>
        <v>94.77</v>
      </c>
      <c r="J840" s="31">
        <f t="shared" si="482"/>
        <v>1429.22</v>
      </c>
      <c r="K840" s="31">
        <f t="shared" si="488"/>
        <v>42.88</v>
      </c>
      <c r="L840" s="28">
        <f t="shared" si="483"/>
        <v>1472.1000000000001</v>
      </c>
      <c r="M840" s="28">
        <f t="shared" si="489"/>
        <v>294.42</v>
      </c>
      <c r="N840" s="28">
        <f t="shared" si="481"/>
        <v>1766.5200000000002</v>
      </c>
      <c r="O840" s="25">
        <v>21</v>
      </c>
      <c r="P840" s="30">
        <f t="shared" si="490"/>
        <v>21.03</v>
      </c>
      <c r="Q840" s="32">
        <f>ROUND(441.63/O840,2)</f>
        <v>21.03</v>
      </c>
    </row>
    <row r="841" spans="1:17" s="13" customFormat="1" ht="15.95" customHeight="1" x14ac:dyDescent="0.25">
      <c r="A841" s="62">
        <v>667</v>
      </c>
      <c r="B841" s="33" t="s">
        <v>765</v>
      </c>
      <c r="C841" s="17" t="s">
        <v>691</v>
      </c>
      <c r="D841" s="25">
        <v>92.69</v>
      </c>
      <c r="E841" s="14">
        <v>838.3</v>
      </c>
      <c r="F841" s="25">
        <v>333.87</v>
      </c>
      <c r="G841" s="31">
        <f t="shared" si="486"/>
        <v>98.08</v>
      </c>
      <c r="H841" s="31">
        <f t="shared" si="456"/>
        <v>1362.94</v>
      </c>
      <c r="I841" s="31">
        <f t="shared" si="487"/>
        <v>97.24</v>
      </c>
      <c r="J841" s="31">
        <f t="shared" si="482"/>
        <v>1460.18</v>
      </c>
      <c r="K841" s="31">
        <f t="shared" si="488"/>
        <v>43.81</v>
      </c>
      <c r="L841" s="28">
        <f t="shared" si="483"/>
        <v>1503.99</v>
      </c>
      <c r="M841" s="28">
        <f t="shared" si="489"/>
        <v>300.8</v>
      </c>
      <c r="N841" s="28">
        <f t="shared" si="481"/>
        <v>1804.79</v>
      </c>
      <c r="O841" s="25">
        <v>100</v>
      </c>
      <c r="P841" s="30">
        <f t="shared" si="490"/>
        <v>4.51</v>
      </c>
      <c r="Q841" s="32">
        <f>ROUND(451.2/O841,2)</f>
        <v>4.51</v>
      </c>
    </row>
    <row r="842" spans="1:17" s="13" customFormat="1" ht="15.95" customHeight="1" x14ac:dyDescent="0.25">
      <c r="A842" s="62">
        <v>668</v>
      </c>
      <c r="B842" s="33" t="s">
        <v>766</v>
      </c>
      <c r="C842" s="17" t="s">
        <v>695</v>
      </c>
      <c r="D842" s="25">
        <v>92.69</v>
      </c>
      <c r="E842" s="25">
        <v>816.99</v>
      </c>
      <c r="F842" s="14">
        <v>329.18</v>
      </c>
      <c r="G842" s="31">
        <f t="shared" si="486"/>
        <v>95.59</v>
      </c>
      <c r="H842" s="31">
        <f t="shared" si="456"/>
        <v>1334.45</v>
      </c>
      <c r="I842" s="31">
        <f t="shared" si="487"/>
        <v>94.77</v>
      </c>
      <c r="J842" s="31">
        <f t="shared" si="482"/>
        <v>1429.22</v>
      </c>
      <c r="K842" s="31">
        <f t="shared" si="488"/>
        <v>42.88</v>
      </c>
      <c r="L842" s="28">
        <f t="shared" si="483"/>
        <v>1472.1000000000001</v>
      </c>
      <c r="M842" s="28">
        <f t="shared" si="489"/>
        <v>294.42</v>
      </c>
      <c r="N842" s="28">
        <f t="shared" si="481"/>
        <v>1766.5200000000002</v>
      </c>
      <c r="O842" s="25">
        <v>9</v>
      </c>
      <c r="P842" s="30">
        <f t="shared" si="490"/>
        <v>49.07</v>
      </c>
      <c r="Q842" s="32">
        <f>ROUND(441.63/O842,2)</f>
        <v>49.07</v>
      </c>
    </row>
    <row r="843" spans="1:17" s="13" customFormat="1" ht="15.95" customHeight="1" x14ac:dyDescent="0.25">
      <c r="A843" s="62">
        <v>669</v>
      </c>
      <c r="B843" s="33" t="s">
        <v>767</v>
      </c>
      <c r="C843" s="17" t="s">
        <v>551</v>
      </c>
      <c r="D843" s="25">
        <v>92.69</v>
      </c>
      <c r="E843" s="14">
        <v>838.3</v>
      </c>
      <c r="F843" s="25">
        <v>333.87</v>
      </c>
      <c r="G843" s="31">
        <f t="shared" si="486"/>
        <v>98.08</v>
      </c>
      <c r="H843" s="31">
        <f t="shared" si="456"/>
        <v>1362.94</v>
      </c>
      <c r="I843" s="31">
        <f t="shared" si="487"/>
        <v>97.24</v>
      </c>
      <c r="J843" s="31">
        <f t="shared" si="482"/>
        <v>1460.18</v>
      </c>
      <c r="K843" s="31">
        <f t="shared" si="488"/>
        <v>43.81</v>
      </c>
      <c r="L843" s="28">
        <f t="shared" si="483"/>
        <v>1503.99</v>
      </c>
      <c r="M843" s="28">
        <f t="shared" si="489"/>
        <v>300.8</v>
      </c>
      <c r="N843" s="28">
        <f t="shared" si="481"/>
        <v>1804.79</v>
      </c>
      <c r="O843" s="25">
        <v>98</v>
      </c>
      <c r="P843" s="30">
        <f t="shared" si="490"/>
        <v>4.5999999999999996</v>
      </c>
      <c r="Q843" s="32">
        <f>ROUND(451.2/O843,2)</f>
        <v>4.5999999999999996</v>
      </c>
    </row>
    <row r="844" spans="1:17" s="13" customFormat="1" ht="15.95" customHeight="1" x14ac:dyDescent="0.25">
      <c r="A844" s="62">
        <v>670</v>
      </c>
      <c r="B844" s="33" t="s">
        <v>768</v>
      </c>
      <c r="C844" s="17" t="s">
        <v>769</v>
      </c>
      <c r="D844" s="25">
        <v>91.69</v>
      </c>
      <c r="E844" s="25">
        <v>854.74</v>
      </c>
      <c r="F844" s="14">
        <v>415.85</v>
      </c>
      <c r="G844" s="31">
        <f t="shared" si="486"/>
        <v>100</v>
      </c>
      <c r="H844" s="31">
        <f t="shared" si="456"/>
        <v>1462.2800000000002</v>
      </c>
      <c r="I844" s="31">
        <f t="shared" si="487"/>
        <v>99.15</v>
      </c>
      <c r="J844" s="31">
        <f t="shared" si="482"/>
        <v>1561.4300000000003</v>
      </c>
      <c r="K844" s="31">
        <f t="shared" si="488"/>
        <v>46.84</v>
      </c>
      <c r="L844" s="28">
        <f t="shared" si="483"/>
        <v>1608.2700000000002</v>
      </c>
      <c r="M844" s="28">
        <f t="shared" si="489"/>
        <v>321.64999999999998</v>
      </c>
      <c r="N844" s="28">
        <f t="shared" si="481"/>
        <v>1929.92</v>
      </c>
      <c r="O844" s="25">
        <v>158</v>
      </c>
      <c r="P844" s="30">
        <f t="shared" si="490"/>
        <v>3.05</v>
      </c>
      <c r="Q844" s="32">
        <f>ROUND(482.49/O844,2)</f>
        <v>3.05</v>
      </c>
    </row>
    <row r="845" spans="1:17" s="13" customFormat="1" ht="15.95" customHeight="1" x14ac:dyDescent="0.25">
      <c r="A845" s="62">
        <v>671</v>
      </c>
      <c r="B845" s="33" t="s">
        <v>770</v>
      </c>
      <c r="C845" s="17" t="s">
        <v>698</v>
      </c>
      <c r="D845" s="25">
        <v>92.69</v>
      </c>
      <c r="E845" s="25">
        <v>816.99</v>
      </c>
      <c r="F845" s="14">
        <v>329.18</v>
      </c>
      <c r="G845" s="31">
        <f t="shared" si="486"/>
        <v>95.59</v>
      </c>
      <c r="H845" s="31">
        <f t="shared" si="456"/>
        <v>1334.45</v>
      </c>
      <c r="I845" s="31">
        <f t="shared" si="487"/>
        <v>94.77</v>
      </c>
      <c r="J845" s="31">
        <f t="shared" si="482"/>
        <v>1429.22</v>
      </c>
      <c r="K845" s="31">
        <f t="shared" si="488"/>
        <v>42.88</v>
      </c>
      <c r="L845" s="28">
        <f t="shared" si="483"/>
        <v>1472.1000000000001</v>
      </c>
      <c r="M845" s="28">
        <f t="shared" si="489"/>
        <v>294.42</v>
      </c>
      <c r="N845" s="28">
        <f t="shared" si="481"/>
        <v>1766.5200000000002</v>
      </c>
      <c r="O845" s="25">
        <v>219</v>
      </c>
      <c r="P845" s="30">
        <f t="shared" si="490"/>
        <v>2.02</v>
      </c>
      <c r="Q845" s="32">
        <f>ROUND(441.63/O845,2)</f>
        <v>2.02</v>
      </c>
    </row>
    <row r="846" spans="1:17" s="13" customFormat="1" ht="15.95" customHeight="1" x14ac:dyDescent="0.25">
      <c r="A846" s="62">
        <v>672</v>
      </c>
      <c r="B846" s="33" t="s">
        <v>771</v>
      </c>
      <c r="C846" s="17" t="s">
        <v>551</v>
      </c>
      <c r="D846" s="25">
        <v>92.69</v>
      </c>
      <c r="E846" s="14">
        <v>838.3</v>
      </c>
      <c r="F846" s="25">
        <v>333.87</v>
      </c>
      <c r="G846" s="31">
        <f t="shared" si="486"/>
        <v>98.08</v>
      </c>
      <c r="H846" s="31">
        <f t="shared" si="456"/>
        <v>1362.94</v>
      </c>
      <c r="I846" s="31">
        <f t="shared" si="487"/>
        <v>97.24</v>
      </c>
      <c r="J846" s="31">
        <f t="shared" si="482"/>
        <v>1460.18</v>
      </c>
      <c r="K846" s="31">
        <f t="shared" si="488"/>
        <v>43.81</v>
      </c>
      <c r="L846" s="28">
        <f t="shared" si="483"/>
        <v>1503.99</v>
      </c>
      <c r="M846" s="28">
        <f t="shared" si="489"/>
        <v>300.8</v>
      </c>
      <c r="N846" s="28">
        <f t="shared" si="481"/>
        <v>1804.79</v>
      </c>
      <c r="O846" s="25">
        <v>120</v>
      </c>
      <c r="P846" s="30">
        <f t="shared" si="490"/>
        <v>3.76</v>
      </c>
      <c r="Q846" s="32">
        <f>ROUND(451.2/O846,2)</f>
        <v>3.76</v>
      </c>
    </row>
    <row r="847" spans="1:17" s="13" customFormat="1" ht="15.95" customHeight="1" x14ac:dyDescent="0.25">
      <c r="A847" s="62">
        <v>673</v>
      </c>
      <c r="B847" s="33" t="s">
        <v>772</v>
      </c>
      <c r="C847" s="17" t="s">
        <v>698</v>
      </c>
      <c r="D847" s="25">
        <v>92.69</v>
      </c>
      <c r="E847" s="25">
        <v>816.99</v>
      </c>
      <c r="F847" s="14">
        <v>329.18</v>
      </c>
      <c r="G847" s="31">
        <f t="shared" ref="G847:G848" si="491">ROUND((E847)*11.7%,2)</f>
        <v>95.59</v>
      </c>
      <c r="H847" s="31">
        <f t="shared" si="456"/>
        <v>1334.45</v>
      </c>
      <c r="I847" s="31">
        <f t="shared" ref="I847:I848" si="492">ROUND(E847*11.6%,2)</f>
        <v>94.77</v>
      </c>
      <c r="J847" s="31">
        <f t="shared" si="482"/>
        <v>1429.22</v>
      </c>
      <c r="K847" s="31">
        <f t="shared" si="488"/>
        <v>42.88</v>
      </c>
      <c r="L847" s="28">
        <f t="shared" si="483"/>
        <v>1472.1000000000001</v>
      </c>
      <c r="M847" s="28">
        <f t="shared" si="489"/>
        <v>294.42</v>
      </c>
      <c r="N847" s="28">
        <f t="shared" si="481"/>
        <v>1766.5200000000002</v>
      </c>
      <c r="O847" s="25">
        <v>61</v>
      </c>
      <c r="P847" s="30">
        <f t="shared" si="490"/>
        <v>7.24</v>
      </c>
      <c r="Q847" s="32">
        <f t="shared" ref="Q847:Q848" si="493">ROUND(441.63/O847,2)</f>
        <v>7.24</v>
      </c>
    </row>
    <row r="848" spans="1:17" s="13" customFormat="1" ht="15.95" customHeight="1" x14ac:dyDescent="0.25">
      <c r="A848" s="62">
        <v>674</v>
      </c>
      <c r="B848" s="33" t="s">
        <v>773</v>
      </c>
      <c r="C848" s="17" t="s">
        <v>698</v>
      </c>
      <c r="D848" s="25">
        <v>92.69</v>
      </c>
      <c r="E848" s="25">
        <v>816.99</v>
      </c>
      <c r="F848" s="14">
        <v>329.18</v>
      </c>
      <c r="G848" s="31">
        <f t="shared" si="491"/>
        <v>95.59</v>
      </c>
      <c r="H848" s="31">
        <f t="shared" si="456"/>
        <v>1334.45</v>
      </c>
      <c r="I848" s="31">
        <f t="shared" si="492"/>
        <v>94.77</v>
      </c>
      <c r="J848" s="31">
        <f t="shared" si="482"/>
        <v>1429.22</v>
      </c>
      <c r="K848" s="31">
        <f t="shared" si="488"/>
        <v>42.88</v>
      </c>
      <c r="L848" s="28">
        <f t="shared" si="483"/>
        <v>1472.1000000000001</v>
      </c>
      <c r="M848" s="28">
        <f t="shared" si="489"/>
        <v>294.42</v>
      </c>
      <c r="N848" s="28">
        <f t="shared" si="481"/>
        <v>1766.5200000000002</v>
      </c>
      <c r="O848" s="25">
        <v>79</v>
      </c>
      <c r="P848" s="30">
        <f t="shared" si="490"/>
        <v>5.59</v>
      </c>
      <c r="Q848" s="32">
        <f t="shared" si="493"/>
        <v>5.59</v>
      </c>
    </row>
    <row r="849" spans="1:17" s="13" customFormat="1" ht="15.95" customHeight="1" x14ac:dyDescent="0.25">
      <c r="A849" s="62">
        <v>675</v>
      </c>
      <c r="B849" s="33" t="s">
        <v>774</v>
      </c>
      <c r="C849" s="17" t="s">
        <v>63</v>
      </c>
      <c r="D849" s="25">
        <v>92.69</v>
      </c>
      <c r="E849" s="25">
        <v>816.99</v>
      </c>
      <c r="F849" s="14">
        <v>329.18</v>
      </c>
      <c r="G849" s="31">
        <f>ROUND((E849)*11.7%,2)</f>
        <v>95.59</v>
      </c>
      <c r="H849" s="31">
        <f t="shared" si="456"/>
        <v>1334.45</v>
      </c>
      <c r="I849" s="31">
        <f>ROUND(E849*11.6%,2)</f>
        <v>94.77</v>
      </c>
      <c r="J849" s="31">
        <f t="shared" si="482"/>
        <v>1429.22</v>
      </c>
      <c r="K849" s="31">
        <f t="shared" si="488"/>
        <v>42.88</v>
      </c>
      <c r="L849" s="28">
        <f t="shared" si="483"/>
        <v>1472.1000000000001</v>
      </c>
      <c r="M849" s="28">
        <f t="shared" si="489"/>
        <v>294.42</v>
      </c>
      <c r="N849" s="28">
        <f t="shared" si="481"/>
        <v>1766.5200000000002</v>
      </c>
      <c r="O849" s="25">
        <v>58</v>
      </c>
      <c r="P849" s="30">
        <f t="shared" si="490"/>
        <v>7.61</v>
      </c>
      <c r="Q849" s="32">
        <f>ROUND(441.63/O849,2)</f>
        <v>7.61</v>
      </c>
    </row>
    <row r="850" spans="1:17" s="13" customFormat="1" ht="15.95" customHeight="1" x14ac:dyDescent="0.25">
      <c r="A850" s="62">
        <v>676</v>
      </c>
      <c r="B850" s="33" t="s">
        <v>775</v>
      </c>
      <c r="C850" s="17" t="s">
        <v>695</v>
      </c>
      <c r="D850" s="25">
        <v>92.69</v>
      </c>
      <c r="E850" s="25">
        <v>816.99</v>
      </c>
      <c r="F850" s="14">
        <v>329.18</v>
      </c>
      <c r="G850" s="31">
        <f t="shared" ref="G850:G852" si="494">ROUND((E850)*11.7%,2)</f>
        <v>95.59</v>
      </c>
      <c r="H850" s="31">
        <f t="shared" si="456"/>
        <v>1334.45</v>
      </c>
      <c r="I850" s="31">
        <f t="shared" ref="I850:I852" si="495">ROUND(E850*11.6%,2)</f>
        <v>94.77</v>
      </c>
      <c r="J850" s="31">
        <f t="shared" si="482"/>
        <v>1429.22</v>
      </c>
      <c r="K850" s="31">
        <f t="shared" si="488"/>
        <v>42.88</v>
      </c>
      <c r="L850" s="28">
        <f t="shared" si="483"/>
        <v>1472.1000000000001</v>
      </c>
      <c r="M850" s="28">
        <f t="shared" si="489"/>
        <v>294.42</v>
      </c>
      <c r="N850" s="28">
        <f t="shared" si="481"/>
        <v>1766.5200000000002</v>
      </c>
      <c r="O850" s="25">
        <v>11</v>
      </c>
      <c r="P850" s="30">
        <f t="shared" si="490"/>
        <v>40.15</v>
      </c>
      <c r="Q850" s="32">
        <f t="shared" ref="Q850:Q852" si="496">ROUND(441.63/O850,2)</f>
        <v>40.15</v>
      </c>
    </row>
    <row r="851" spans="1:17" s="13" customFormat="1" ht="15.95" customHeight="1" x14ac:dyDescent="0.25">
      <c r="A851" s="62">
        <v>677</v>
      </c>
      <c r="B851" s="33" t="s">
        <v>776</v>
      </c>
      <c r="C851" s="17" t="s">
        <v>698</v>
      </c>
      <c r="D851" s="25">
        <v>92.69</v>
      </c>
      <c r="E851" s="25">
        <v>816.99</v>
      </c>
      <c r="F851" s="14">
        <v>329.18</v>
      </c>
      <c r="G851" s="31">
        <f t="shared" si="494"/>
        <v>95.59</v>
      </c>
      <c r="H851" s="31">
        <f t="shared" si="456"/>
        <v>1334.45</v>
      </c>
      <c r="I851" s="31">
        <f t="shared" si="495"/>
        <v>94.77</v>
      </c>
      <c r="J851" s="31">
        <f t="shared" si="482"/>
        <v>1429.22</v>
      </c>
      <c r="K851" s="31">
        <f t="shared" si="488"/>
        <v>42.88</v>
      </c>
      <c r="L851" s="28">
        <f t="shared" si="483"/>
        <v>1472.1000000000001</v>
      </c>
      <c r="M851" s="28">
        <f t="shared" si="489"/>
        <v>294.42</v>
      </c>
      <c r="N851" s="28">
        <f t="shared" si="481"/>
        <v>1766.5200000000002</v>
      </c>
      <c r="O851" s="25">
        <v>34</v>
      </c>
      <c r="P851" s="30">
        <f t="shared" si="490"/>
        <v>12.99</v>
      </c>
      <c r="Q851" s="32">
        <f t="shared" si="496"/>
        <v>12.99</v>
      </c>
    </row>
    <row r="852" spans="1:17" s="13" customFormat="1" ht="15.95" customHeight="1" x14ac:dyDescent="0.25">
      <c r="A852" s="62">
        <v>678</v>
      </c>
      <c r="B852" s="33" t="s">
        <v>777</v>
      </c>
      <c r="C852" s="17" t="s">
        <v>693</v>
      </c>
      <c r="D852" s="25">
        <v>92.69</v>
      </c>
      <c r="E852" s="25">
        <v>816.99</v>
      </c>
      <c r="F852" s="14">
        <v>329.18</v>
      </c>
      <c r="G852" s="31">
        <f t="shared" si="494"/>
        <v>95.59</v>
      </c>
      <c r="H852" s="31">
        <f t="shared" si="456"/>
        <v>1334.45</v>
      </c>
      <c r="I852" s="31">
        <f t="shared" si="495"/>
        <v>94.77</v>
      </c>
      <c r="J852" s="31">
        <f t="shared" si="482"/>
        <v>1429.22</v>
      </c>
      <c r="K852" s="31">
        <f t="shared" si="488"/>
        <v>42.88</v>
      </c>
      <c r="L852" s="28">
        <f t="shared" si="483"/>
        <v>1472.1000000000001</v>
      </c>
      <c r="M852" s="28">
        <f t="shared" si="489"/>
        <v>294.42</v>
      </c>
      <c r="N852" s="28">
        <f t="shared" si="481"/>
        <v>1766.5200000000002</v>
      </c>
      <c r="O852" s="25">
        <v>19</v>
      </c>
      <c r="P852" s="30">
        <f t="shared" si="490"/>
        <v>23.24</v>
      </c>
      <c r="Q852" s="32">
        <f t="shared" si="496"/>
        <v>23.24</v>
      </c>
    </row>
    <row r="853" spans="1:17" s="13" customFormat="1" ht="15.95" customHeight="1" x14ac:dyDescent="0.25">
      <c r="A853" s="62">
        <v>679</v>
      </c>
      <c r="B853" s="33" t="s">
        <v>778</v>
      </c>
      <c r="C853" s="17" t="s">
        <v>63</v>
      </c>
      <c r="D853" s="25">
        <v>92.69</v>
      </c>
      <c r="E853" s="25">
        <v>816.99</v>
      </c>
      <c r="F853" s="14">
        <v>329.18</v>
      </c>
      <c r="G853" s="31">
        <f>ROUND((E853)*11.7%,2)</f>
        <v>95.59</v>
      </c>
      <c r="H853" s="31">
        <f t="shared" si="456"/>
        <v>1334.45</v>
      </c>
      <c r="I853" s="31">
        <f>ROUND(E853*11.6%,2)</f>
        <v>94.77</v>
      </c>
      <c r="J853" s="31">
        <f t="shared" si="482"/>
        <v>1429.22</v>
      </c>
      <c r="K853" s="31">
        <f t="shared" si="488"/>
        <v>42.88</v>
      </c>
      <c r="L853" s="28">
        <f t="shared" si="483"/>
        <v>1472.1000000000001</v>
      </c>
      <c r="M853" s="28">
        <f t="shared" si="489"/>
        <v>294.42</v>
      </c>
      <c r="N853" s="28">
        <f t="shared" si="481"/>
        <v>1766.5200000000002</v>
      </c>
      <c r="O853" s="25">
        <v>39</v>
      </c>
      <c r="P853" s="30">
        <f t="shared" si="490"/>
        <v>11.32</v>
      </c>
      <c r="Q853" s="32">
        <f>ROUND(441.63/O853,2)</f>
        <v>11.32</v>
      </c>
    </row>
    <row r="854" spans="1:17" s="13" customFormat="1" ht="15.95" customHeight="1" x14ac:dyDescent="0.25">
      <c r="A854" s="62">
        <v>680</v>
      </c>
      <c r="B854" s="33" t="s">
        <v>779</v>
      </c>
      <c r="C854" s="17" t="s">
        <v>780</v>
      </c>
      <c r="D854" s="3">
        <v>91.69</v>
      </c>
      <c r="E854" s="3">
        <v>833.42</v>
      </c>
      <c r="F854" s="26">
        <v>400</v>
      </c>
      <c r="G854" s="31">
        <f>ROUND((E854)*11.7%,2)</f>
        <v>97.51</v>
      </c>
      <c r="H854" s="31">
        <f t="shared" si="456"/>
        <v>1422.62</v>
      </c>
      <c r="I854" s="31">
        <f>ROUND(E854*11.6%,2)</f>
        <v>96.68</v>
      </c>
      <c r="J854" s="31">
        <f t="shared" si="482"/>
        <v>1519.3</v>
      </c>
      <c r="K854" s="31">
        <f t="shared" si="488"/>
        <v>45.58</v>
      </c>
      <c r="L854" s="28">
        <f t="shared" si="483"/>
        <v>1564.8799999999999</v>
      </c>
      <c r="M854" s="28">
        <f t="shared" si="489"/>
        <v>312.98</v>
      </c>
      <c r="N854" s="28">
        <f t="shared" si="481"/>
        <v>1877.86</v>
      </c>
      <c r="O854" s="25">
        <v>59</v>
      </c>
      <c r="P854" s="30">
        <f t="shared" si="490"/>
        <v>7.96</v>
      </c>
      <c r="Q854" s="32">
        <f>ROUND(469.47/O854,2)</f>
        <v>7.96</v>
      </c>
    </row>
    <row r="855" spans="1:17" s="13" customFormat="1" ht="15.95" customHeight="1" x14ac:dyDescent="0.25">
      <c r="A855" s="62">
        <v>681</v>
      </c>
      <c r="B855" s="33" t="s">
        <v>781</v>
      </c>
      <c r="C855" s="17" t="s">
        <v>27</v>
      </c>
      <c r="D855" s="25">
        <v>92.69</v>
      </c>
      <c r="E855" s="25">
        <v>816.99</v>
      </c>
      <c r="F855" s="14">
        <v>329.18</v>
      </c>
      <c r="G855" s="31">
        <f>ROUND((E855)*11.7%,2)</f>
        <v>95.59</v>
      </c>
      <c r="H855" s="31">
        <f t="shared" si="456"/>
        <v>1334.45</v>
      </c>
      <c r="I855" s="31">
        <f>ROUND(E855*11.6%,2)</f>
        <v>94.77</v>
      </c>
      <c r="J855" s="31">
        <f t="shared" si="482"/>
        <v>1429.22</v>
      </c>
      <c r="K855" s="31">
        <f t="shared" si="488"/>
        <v>42.88</v>
      </c>
      <c r="L855" s="28">
        <f t="shared" si="483"/>
        <v>1472.1000000000001</v>
      </c>
      <c r="M855" s="28">
        <f t="shared" si="489"/>
        <v>294.42</v>
      </c>
      <c r="N855" s="28">
        <f t="shared" si="481"/>
        <v>1766.5200000000002</v>
      </c>
      <c r="O855" s="25">
        <v>48</v>
      </c>
      <c r="P855" s="30">
        <f t="shared" si="490"/>
        <v>9.1999999999999993</v>
      </c>
      <c r="Q855" s="32">
        <f>ROUND(441.63/O855,2)</f>
        <v>9.1999999999999993</v>
      </c>
    </row>
    <row r="856" spans="1:17" s="13" customFormat="1" ht="15.95" customHeight="1" x14ac:dyDescent="0.25">
      <c r="A856" s="62">
        <v>682</v>
      </c>
      <c r="B856" s="33" t="s">
        <v>782</v>
      </c>
      <c r="C856" s="17" t="s">
        <v>693</v>
      </c>
      <c r="D856" s="25">
        <v>92.69</v>
      </c>
      <c r="E856" s="25">
        <v>816.99</v>
      </c>
      <c r="F856" s="14">
        <v>329.18</v>
      </c>
      <c r="G856" s="31">
        <f>ROUND((E856)*11.7%,2)</f>
        <v>95.59</v>
      </c>
      <c r="H856" s="31">
        <f t="shared" si="456"/>
        <v>1334.45</v>
      </c>
      <c r="I856" s="31">
        <f>ROUND(E856*11.6%,2)</f>
        <v>94.77</v>
      </c>
      <c r="J856" s="31">
        <f t="shared" si="482"/>
        <v>1429.22</v>
      </c>
      <c r="K856" s="31">
        <f t="shared" si="488"/>
        <v>42.88</v>
      </c>
      <c r="L856" s="28">
        <f t="shared" si="483"/>
        <v>1472.1000000000001</v>
      </c>
      <c r="M856" s="28">
        <f t="shared" si="489"/>
        <v>294.42</v>
      </c>
      <c r="N856" s="28">
        <f t="shared" si="481"/>
        <v>1766.5200000000002</v>
      </c>
      <c r="O856" s="25">
        <v>26</v>
      </c>
      <c r="P856" s="30">
        <f t="shared" si="490"/>
        <v>16.989999999999998</v>
      </c>
      <c r="Q856" s="32">
        <f>ROUND(441.63/O856,2)</f>
        <v>16.989999999999998</v>
      </c>
    </row>
    <row r="857" spans="1:17" s="13" customFormat="1" ht="15.95" customHeight="1" x14ac:dyDescent="0.25">
      <c r="A857" s="62">
        <v>683</v>
      </c>
      <c r="B857" s="33" t="s">
        <v>783</v>
      </c>
      <c r="C857" s="17" t="s">
        <v>63</v>
      </c>
      <c r="D857" s="25">
        <v>92.69</v>
      </c>
      <c r="E857" s="25">
        <v>816.99</v>
      </c>
      <c r="F857" s="14">
        <v>329.18</v>
      </c>
      <c r="G857" s="31">
        <f t="shared" ref="G857:G858" si="497">ROUND((E857)*11.7%,2)</f>
        <v>95.59</v>
      </c>
      <c r="H857" s="31">
        <f t="shared" si="456"/>
        <v>1334.45</v>
      </c>
      <c r="I857" s="31">
        <f t="shared" ref="I857:I858" si="498">ROUND(E857*11.6%,2)</f>
        <v>94.77</v>
      </c>
      <c r="J857" s="31">
        <f t="shared" si="482"/>
        <v>1429.22</v>
      </c>
      <c r="K857" s="31">
        <f t="shared" si="488"/>
        <v>42.88</v>
      </c>
      <c r="L857" s="28">
        <f t="shared" si="483"/>
        <v>1472.1000000000001</v>
      </c>
      <c r="M857" s="28">
        <f t="shared" si="489"/>
        <v>294.42</v>
      </c>
      <c r="N857" s="28">
        <f t="shared" si="481"/>
        <v>1766.5200000000002</v>
      </c>
      <c r="O857" s="25">
        <v>34</v>
      </c>
      <c r="P857" s="30">
        <f t="shared" si="490"/>
        <v>12.99</v>
      </c>
      <c r="Q857" s="32">
        <f t="shared" ref="Q857:Q858" si="499">ROUND(441.63/O857,2)</f>
        <v>12.99</v>
      </c>
    </row>
    <row r="858" spans="1:17" s="13" customFormat="1" ht="15.95" customHeight="1" x14ac:dyDescent="0.25">
      <c r="A858" s="62">
        <v>684</v>
      </c>
      <c r="B858" s="33" t="s">
        <v>784</v>
      </c>
      <c r="C858" s="17" t="s">
        <v>27</v>
      </c>
      <c r="D858" s="25">
        <v>92.69</v>
      </c>
      <c r="E858" s="25">
        <v>816.99</v>
      </c>
      <c r="F858" s="14">
        <v>329.18</v>
      </c>
      <c r="G858" s="31">
        <f t="shared" si="497"/>
        <v>95.59</v>
      </c>
      <c r="H858" s="31">
        <f t="shared" si="456"/>
        <v>1334.45</v>
      </c>
      <c r="I858" s="31">
        <f t="shared" si="498"/>
        <v>94.77</v>
      </c>
      <c r="J858" s="31">
        <f t="shared" si="482"/>
        <v>1429.22</v>
      </c>
      <c r="K858" s="31">
        <f t="shared" si="488"/>
        <v>42.88</v>
      </c>
      <c r="L858" s="28">
        <f t="shared" si="483"/>
        <v>1472.1000000000001</v>
      </c>
      <c r="M858" s="28">
        <f t="shared" si="489"/>
        <v>294.42</v>
      </c>
      <c r="N858" s="28">
        <f t="shared" si="481"/>
        <v>1766.5200000000002</v>
      </c>
      <c r="O858" s="25">
        <v>79</v>
      </c>
      <c r="P858" s="30">
        <f t="shared" si="490"/>
        <v>5.59</v>
      </c>
      <c r="Q858" s="32">
        <f t="shared" si="499"/>
        <v>5.59</v>
      </c>
    </row>
    <row r="859" spans="1:17" s="13" customFormat="1" ht="15.95" customHeight="1" x14ac:dyDescent="0.25">
      <c r="A859" s="62">
        <v>685</v>
      </c>
      <c r="B859" s="33" t="s">
        <v>785</v>
      </c>
      <c r="C859" s="17" t="s">
        <v>716</v>
      </c>
      <c r="D859" s="25">
        <v>91.69</v>
      </c>
      <c r="E859" s="25">
        <v>854.74</v>
      </c>
      <c r="F859" s="14">
        <v>415.85</v>
      </c>
      <c r="G859" s="31">
        <f>ROUND((E859)*11.7%,2)</f>
        <v>100</v>
      </c>
      <c r="H859" s="31">
        <f t="shared" si="456"/>
        <v>1462.2800000000002</v>
      </c>
      <c r="I859" s="31">
        <f>ROUND(E859*11.6%,2)</f>
        <v>99.15</v>
      </c>
      <c r="J859" s="31">
        <f t="shared" si="482"/>
        <v>1561.4300000000003</v>
      </c>
      <c r="K859" s="31">
        <f t="shared" si="488"/>
        <v>46.84</v>
      </c>
      <c r="L859" s="28">
        <f t="shared" si="483"/>
        <v>1608.2700000000002</v>
      </c>
      <c r="M859" s="28">
        <f t="shared" si="489"/>
        <v>321.64999999999998</v>
      </c>
      <c r="N859" s="28">
        <f t="shared" si="481"/>
        <v>1929.92</v>
      </c>
      <c r="O859" s="25">
        <v>115</v>
      </c>
      <c r="P859" s="30">
        <f t="shared" si="490"/>
        <v>4.2</v>
      </c>
      <c r="Q859" s="32">
        <f>ROUND(482.49/O859,2)</f>
        <v>4.2</v>
      </c>
    </row>
    <row r="860" spans="1:17" s="13" customFormat="1" ht="15.95" customHeight="1" x14ac:dyDescent="0.25">
      <c r="A860" s="62">
        <v>686</v>
      </c>
      <c r="B860" s="33" t="s">
        <v>786</v>
      </c>
      <c r="C860" s="17" t="s">
        <v>693</v>
      </c>
      <c r="D860" s="25">
        <v>92.69</v>
      </c>
      <c r="E860" s="25">
        <v>816.99</v>
      </c>
      <c r="F860" s="14">
        <v>329.18</v>
      </c>
      <c r="G860" s="31">
        <f t="shared" ref="G860:G861" si="500">ROUND((E860)*11.7%,2)</f>
        <v>95.59</v>
      </c>
      <c r="H860" s="31">
        <f t="shared" si="456"/>
        <v>1334.45</v>
      </c>
      <c r="I860" s="31">
        <f t="shared" ref="I860:I861" si="501">ROUND(E860*11.6%,2)</f>
        <v>94.77</v>
      </c>
      <c r="J860" s="31">
        <f t="shared" si="482"/>
        <v>1429.22</v>
      </c>
      <c r="K860" s="31">
        <f t="shared" si="488"/>
        <v>42.88</v>
      </c>
      <c r="L860" s="28">
        <f t="shared" si="483"/>
        <v>1472.1000000000001</v>
      </c>
      <c r="M860" s="28">
        <f t="shared" si="489"/>
        <v>294.42</v>
      </c>
      <c r="N860" s="28">
        <f t="shared" si="481"/>
        <v>1766.5200000000002</v>
      </c>
      <c r="O860" s="25">
        <v>21</v>
      </c>
      <c r="P860" s="30">
        <f t="shared" si="490"/>
        <v>21.03</v>
      </c>
      <c r="Q860" s="32">
        <f t="shared" ref="Q860:Q861" si="502">ROUND(441.63/O860,2)</f>
        <v>21.03</v>
      </c>
    </row>
    <row r="861" spans="1:17" s="13" customFormat="1" ht="15.95" customHeight="1" x14ac:dyDescent="0.25">
      <c r="A861" s="62">
        <v>687</v>
      </c>
      <c r="B861" s="33" t="s">
        <v>787</v>
      </c>
      <c r="C861" s="17" t="s">
        <v>695</v>
      </c>
      <c r="D861" s="25">
        <v>92.69</v>
      </c>
      <c r="E861" s="25">
        <v>816.99</v>
      </c>
      <c r="F861" s="14">
        <v>329.18</v>
      </c>
      <c r="G861" s="31">
        <f t="shared" si="500"/>
        <v>95.59</v>
      </c>
      <c r="H861" s="31">
        <f t="shared" si="456"/>
        <v>1334.45</v>
      </c>
      <c r="I861" s="31">
        <f t="shared" si="501"/>
        <v>94.77</v>
      </c>
      <c r="J861" s="31">
        <f t="shared" si="482"/>
        <v>1429.22</v>
      </c>
      <c r="K861" s="31">
        <f t="shared" si="488"/>
        <v>42.88</v>
      </c>
      <c r="L861" s="28">
        <f t="shared" si="483"/>
        <v>1472.1000000000001</v>
      </c>
      <c r="M861" s="28">
        <f t="shared" si="489"/>
        <v>294.42</v>
      </c>
      <c r="N861" s="28">
        <f t="shared" si="481"/>
        <v>1766.5200000000002</v>
      </c>
      <c r="O861" s="25">
        <v>8</v>
      </c>
      <c r="P861" s="30">
        <f t="shared" si="490"/>
        <v>55.2</v>
      </c>
      <c r="Q861" s="32">
        <f t="shared" si="502"/>
        <v>55.2</v>
      </c>
    </row>
    <row r="862" spans="1:17" s="13" customFormat="1" ht="8.1" customHeight="1" x14ac:dyDescent="0.25">
      <c r="A862" s="78">
        <v>688</v>
      </c>
      <c r="B862" s="97" t="s">
        <v>788</v>
      </c>
      <c r="C862" s="6" t="s">
        <v>63</v>
      </c>
      <c r="D862" s="93">
        <f>92.69*2</f>
        <v>185.38</v>
      </c>
      <c r="E862" s="93">
        <f>816.99*2</f>
        <v>1633.98</v>
      </c>
      <c r="F862" s="98">
        <f>329.18*2</f>
        <v>658.36</v>
      </c>
      <c r="G862" s="69">
        <f>ROUND((E862)*11.7%,2)</f>
        <v>191.18</v>
      </c>
      <c r="H862" s="69">
        <f t="shared" si="456"/>
        <v>2668.9</v>
      </c>
      <c r="I862" s="69">
        <f>ROUND(E862*11.6%,2)</f>
        <v>189.54</v>
      </c>
      <c r="J862" s="69">
        <f t="shared" si="482"/>
        <v>2858.44</v>
      </c>
      <c r="K862" s="69">
        <f>ROUND(J862*3%,2)</f>
        <v>85.75</v>
      </c>
      <c r="L862" s="71">
        <f t="shared" si="483"/>
        <v>2944.19</v>
      </c>
      <c r="M862" s="71">
        <f>ROUND(L862*20%,2)</f>
        <v>588.84</v>
      </c>
      <c r="N862" s="71">
        <f t="shared" si="481"/>
        <v>3533.03</v>
      </c>
      <c r="O862" s="93">
        <f>36+32</f>
        <v>68</v>
      </c>
      <c r="P862" s="75">
        <f>ROUND(N862/O862/4,2)</f>
        <v>12.99</v>
      </c>
      <c r="Q862" s="96">
        <f>ROUND(441.63*2/O862,2)</f>
        <v>12.99</v>
      </c>
    </row>
    <row r="863" spans="1:17" s="13" customFormat="1" ht="8.1" customHeight="1" x14ac:dyDescent="0.25">
      <c r="A863" s="78"/>
      <c r="B863" s="97"/>
      <c r="C863" s="11" t="s">
        <v>63</v>
      </c>
      <c r="D863" s="94"/>
      <c r="E863" s="94"/>
      <c r="F863" s="99"/>
      <c r="G863" s="70"/>
      <c r="H863" s="70"/>
      <c r="I863" s="70"/>
      <c r="J863" s="70"/>
      <c r="K863" s="70"/>
      <c r="L863" s="72"/>
      <c r="M863" s="72"/>
      <c r="N863" s="72">
        <f t="shared" si="481"/>
        <v>0</v>
      </c>
      <c r="O863" s="94"/>
      <c r="P863" s="76" t="e">
        <f t="shared" si="484"/>
        <v>#DIV/0!</v>
      </c>
      <c r="Q863" s="96">
        <f t="shared" si="485"/>
        <v>8.0607272727272719</v>
      </c>
    </row>
    <row r="864" spans="1:17" s="13" customFormat="1" ht="15.95" customHeight="1" x14ac:dyDescent="0.25">
      <c r="A864" s="61">
        <v>689</v>
      </c>
      <c r="B864" s="33" t="s">
        <v>789</v>
      </c>
      <c r="C864" s="17" t="s">
        <v>63</v>
      </c>
      <c r="D864" s="25">
        <v>92.69</v>
      </c>
      <c r="E864" s="25">
        <v>816.99</v>
      </c>
      <c r="F864" s="14">
        <v>329.18</v>
      </c>
      <c r="G864" s="31">
        <f>ROUND((E864)*11.7%,2)</f>
        <v>95.59</v>
      </c>
      <c r="H864" s="31">
        <f t="shared" si="456"/>
        <v>1334.45</v>
      </c>
      <c r="I864" s="31">
        <f>ROUND(E864*11.6%,2)</f>
        <v>94.77</v>
      </c>
      <c r="J864" s="31">
        <f t="shared" si="482"/>
        <v>1429.22</v>
      </c>
      <c r="K864" s="31">
        <f>ROUND(J864*3%,2)</f>
        <v>42.88</v>
      </c>
      <c r="L864" s="28">
        <f t="shared" si="483"/>
        <v>1472.1000000000001</v>
      </c>
      <c r="M864" s="28">
        <f>ROUND(L864*20%,2)</f>
        <v>294.42</v>
      </c>
      <c r="N864" s="28">
        <f t="shared" si="481"/>
        <v>1766.5200000000002</v>
      </c>
      <c r="O864" s="25">
        <v>41</v>
      </c>
      <c r="P864" s="30">
        <f>ROUND(N864/O864/4,2)</f>
        <v>10.77</v>
      </c>
      <c r="Q864" s="32">
        <f>ROUND(441.63/O864,2)</f>
        <v>10.77</v>
      </c>
    </row>
    <row r="865" spans="1:17" s="13" customFormat="1" ht="5.45" customHeight="1" x14ac:dyDescent="0.25">
      <c r="A865" s="78">
        <v>690</v>
      </c>
      <c r="B865" s="97" t="s">
        <v>790</v>
      </c>
      <c r="C865" s="6" t="s">
        <v>63</v>
      </c>
      <c r="D865" s="93">
        <f>92.69+91.69*2</f>
        <v>276.07</v>
      </c>
      <c r="E865" s="93">
        <f>816.99+833.42*2</f>
        <v>2483.83</v>
      </c>
      <c r="F865" s="98">
        <f>329.18+400*2</f>
        <v>1129.18</v>
      </c>
      <c r="G865" s="69">
        <f>ROUND((E865)*11.7%,2)</f>
        <v>290.61</v>
      </c>
      <c r="H865" s="69">
        <f t="shared" si="456"/>
        <v>4179.6899999999996</v>
      </c>
      <c r="I865" s="69">
        <f>ROUND(E865*11.6%,2)</f>
        <v>288.12</v>
      </c>
      <c r="J865" s="69">
        <f t="shared" si="482"/>
        <v>4467.8099999999995</v>
      </c>
      <c r="K865" s="69">
        <f>ROUND(J865*3%,2)</f>
        <v>134.03</v>
      </c>
      <c r="L865" s="71">
        <f t="shared" si="483"/>
        <v>4601.8399999999992</v>
      </c>
      <c r="M865" s="71">
        <f>ROUND(L865*20%,2)</f>
        <v>920.37</v>
      </c>
      <c r="N865" s="71">
        <f t="shared" si="481"/>
        <v>5522.2099999999991</v>
      </c>
      <c r="O865" s="93">
        <f>35+31+24</f>
        <v>90</v>
      </c>
      <c r="P865" s="75">
        <f>ROUND(N865/O865/4,2)</f>
        <v>15.34</v>
      </c>
      <c r="Q865" s="96">
        <f>ROUND((441.63+469.47*2)/O865,2)</f>
        <v>15.34</v>
      </c>
    </row>
    <row r="866" spans="1:17" s="13" customFormat="1" ht="5.45" customHeight="1" x14ac:dyDescent="0.25">
      <c r="A866" s="78"/>
      <c r="B866" s="97"/>
      <c r="C866" s="7" t="s">
        <v>791</v>
      </c>
      <c r="D866" s="95"/>
      <c r="E866" s="95"/>
      <c r="F866" s="100"/>
      <c r="G866" s="84"/>
      <c r="H866" s="84"/>
      <c r="I866" s="84"/>
      <c r="J866" s="84"/>
      <c r="K866" s="84"/>
      <c r="L866" s="85"/>
      <c r="M866" s="85"/>
      <c r="N866" s="85">
        <f t="shared" si="481"/>
        <v>0</v>
      </c>
      <c r="O866" s="95"/>
      <c r="P866" s="80" t="e">
        <f t="shared" ref="P866:P867" si="503">N866/O866/4</f>
        <v>#DIV/0!</v>
      </c>
      <c r="Q866" s="96">
        <f t="shared" ref="Q866:Q867" si="504">443.34*1/55</f>
        <v>8.0607272727272719</v>
      </c>
    </row>
    <row r="867" spans="1:17" s="13" customFormat="1" ht="5.45" customHeight="1" x14ac:dyDescent="0.25">
      <c r="A867" s="78"/>
      <c r="B867" s="97"/>
      <c r="C867" s="11" t="s">
        <v>792</v>
      </c>
      <c r="D867" s="94"/>
      <c r="E867" s="94"/>
      <c r="F867" s="99"/>
      <c r="G867" s="70"/>
      <c r="H867" s="70"/>
      <c r="I867" s="70"/>
      <c r="J867" s="70"/>
      <c r="K867" s="70"/>
      <c r="L867" s="72"/>
      <c r="M867" s="72"/>
      <c r="N867" s="72">
        <f t="shared" si="481"/>
        <v>0</v>
      </c>
      <c r="O867" s="94"/>
      <c r="P867" s="76" t="e">
        <f t="shared" si="503"/>
        <v>#DIV/0!</v>
      </c>
      <c r="Q867" s="96">
        <f t="shared" si="504"/>
        <v>8.0607272727272719</v>
      </c>
    </row>
    <row r="868" spans="1:17" s="13" customFormat="1" ht="5.45" customHeight="1" x14ac:dyDescent="0.25">
      <c r="A868" s="78">
        <v>691</v>
      </c>
      <c r="B868" s="97" t="s">
        <v>793</v>
      </c>
      <c r="C868" s="6" t="s">
        <v>794</v>
      </c>
      <c r="D868" s="93">
        <f>91.69*3</f>
        <v>275.07</v>
      </c>
      <c r="E868" s="93">
        <f>833.42*3</f>
        <v>2500.2599999999998</v>
      </c>
      <c r="F868" s="98">
        <f>400*3</f>
        <v>1200</v>
      </c>
      <c r="G868" s="69">
        <f>ROUND((E868)*11.7%,2)</f>
        <v>292.52999999999997</v>
      </c>
      <c r="H868" s="69">
        <f t="shared" ref="H868:H876" si="505">D868+E868+F868+G868</f>
        <v>4267.8599999999997</v>
      </c>
      <c r="I868" s="69">
        <f>ROUND(E868*11.6%,2)</f>
        <v>290.02999999999997</v>
      </c>
      <c r="J868" s="69">
        <f t="shared" si="482"/>
        <v>4557.8899999999994</v>
      </c>
      <c r="K868" s="69">
        <f>ROUND(J868*3%,2)</f>
        <v>136.74</v>
      </c>
      <c r="L868" s="71">
        <f t="shared" si="483"/>
        <v>4694.6299999999992</v>
      </c>
      <c r="M868" s="71">
        <f>ROUND(L868*20%,2)</f>
        <v>938.93</v>
      </c>
      <c r="N868" s="71">
        <f t="shared" si="481"/>
        <v>5633.5599999999995</v>
      </c>
      <c r="O868" s="93">
        <f>34+30+37</f>
        <v>101</v>
      </c>
      <c r="P868" s="75">
        <f>ROUND(N868/O868/4,2)</f>
        <v>13.94</v>
      </c>
      <c r="Q868" s="96">
        <f>ROUND(469.47*3/O868,2)</f>
        <v>13.94</v>
      </c>
    </row>
    <row r="869" spans="1:17" s="13" customFormat="1" ht="5.45" customHeight="1" x14ac:dyDescent="0.25">
      <c r="A869" s="78"/>
      <c r="B869" s="97"/>
      <c r="C869" s="7" t="s">
        <v>792</v>
      </c>
      <c r="D869" s="95"/>
      <c r="E869" s="95"/>
      <c r="F869" s="100"/>
      <c r="G869" s="84"/>
      <c r="H869" s="84"/>
      <c r="I869" s="84"/>
      <c r="J869" s="84"/>
      <c r="K869" s="84"/>
      <c r="L869" s="85"/>
      <c r="M869" s="85"/>
      <c r="N869" s="85">
        <f t="shared" si="481"/>
        <v>0</v>
      </c>
      <c r="O869" s="95"/>
      <c r="P869" s="80" t="e">
        <f t="shared" ref="P869:P870" si="506">N869/O869/4</f>
        <v>#DIV/0!</v>
      </c>
      <c r="Q869" s="96">
        <f t="shared" ref="Q869:Q870" si="507">443.34*1/55</f>
        <v>8.0607272727272719</v>
      </c>
    </row>
    <row r="870" spans="1:17" s="13" customFormat="1" ht="5.45" customHeight="1" x14ac:dyDescent="0.25">
      <c r="A870" s="78"/>
      <c r="B870" s="97"/>
      <c r="C870" s="11" t="s">
        <v>794</v>
      </c>
      <c r="D870" s="94"/>
      <c r="E870" s="94"/>
      <c r="F870" s="99"/>
      <c r="G870" s="70"/>
      <c r="H870" s="70"/>
      <c r="I870" s="70"/>
      <c r="J870" s="70"/>
      <c r="K870" s="70"/>
      <c r="L870" s="72"/>
      <c r="M870" s="72"/>
      <c r="N870" s="72">
        <f t="shared" si="481"/>
        <v>0</v>
      </c>
      <c r="O870" s="94"/>
      <c r="P870" s="76" t="e">
        <f t="shared" si="506"/>
        <v>#DIV/0!</v>
      </c>
      <c r="Q870" s="96">
        <f t="shared" si="507"/>
        <v>8.0607272727272719</v>
      </c>
    </row>
    <row r="871" spans="1:17" s="13" customFormat="1" ht="5.45" customHeight="1" x14ac:dyDescent="0.25">
      <c r="A871" s="78">
        <v>692</v>
      </c>
      <c r="B871" s="97" t="s">
        <v>795</v>
      </c>
      <c r="C871" s="6" t="s">
        <v>629</v>
      </c>
      <c r="D871" s="93">
        <f>92.69+91.69*2</f>
        <v>276.07</v>
      </c>
      <c r="E871" s="93">
        <f>816.99+833.42*2</f>
        <v>2483.83</v>
      </c>
      <c r="F871" s="98">
        <f>329.18+400*2</f>
        <v>1129.18</v>
      </c>
      <c r="G871" s="69">
        <f>ROUND((E871)*11.7%,2)</f>
        <v>290.61</v>
      </c>
      <c r="H871" s="69">
        <f t="shared" si="505"/>
        <v>4179.6899999999996</v>
      </c>
      <c r="I871" s="69">
        <f>ROUND(E871*11.6%,2)</f>
        <v>288.12</v>
      </c>
      <c r="J871" s="69">
        <f t="shared" si="482"/>
        <v>4467.8099999999995</v>
      </c>
      <c r="K871" s="69">
        <f>ROUND(J871*3%,2)</f>
        <v>134.03</v>
      </c>
      <c r="L871" s="71">
        <f t="shared" si="483"/>
        <v>4601.8399999999992</v>
      </c>
      <c r="M871" s="71">
        <f>ROUND(L871*20%,2)</f>
        <v>920.37</v>
      </c>
      <c r="N871" s="71">
        <f t="shared" si="481"/>
        <v>5522.2099999999991</v>
      </c>
      <c r="O871" s="93">
        <f>21+20+27</f>
        <v>68</v>
      </c>
      <c r="P871" s="75">
        <f>ROUND(N871/O871/4,2)</f>
        <v>20.3</v>
      </c>
      <c r="Q871" s="96">
        <f>ROUND((441.63+469.47*2)/O871,2)</f>
        <v>20.3</v>
      </c>
    </row>
    <row r="872" spans="1:17" s="13" customFormat="1" ht="5.45" customHeight="1" x14ac:dyDescent="0.25">
      <c r="A872" s="78"/>
      <c r="B872" s="97"/>
      <c r="C872" s="7" t="s">
        <v>794</v>
      </c>
      <c r="D872" s="95"/>
      <c r="E872" s="95"/>
      <c r="F872" s="100"/>
      <c r="G872" s="84"/>
      <c r="H872" s="84"/>
      <c r="I872" s="84"/>
      <c r="J872" s="84"/>
      <c r="K872" s="84"/>
      <c r="L872" s="85"/>
      <c r="M872" s="85"/>
      <c r="N872" s="85">
        <f t="shared" si="481"/>
        <v>0</v>
      </c>
      <c r="O872" s="95"/>
      <c r="P872" s="80" t="e">
        <f t="shared" ref="P872:P873" si="508">N872/O872/4</f>
        <v>#DIV/0!</v>
      </c>
      <c r="Q872" s="96">
        <f t="shared" ref="Q872:Q873" si="509">443.34*1/55</f>
        <v>8.0607272727272719</v>
      </c>
    </row>
    <row r="873" spans="1:17" s="13" customFormat="1" ht="5.45" customHeight="1" x14ac:dyDescent="0.25">
      <c r="A873" s="78"/>
      <c r="B873" s="97"/>
      <c r="C873" s="11" t="s">
        <v>63</v>
      </c>
      <c r="D873" s="94"/>
      <c r="E873" s="94"/>
      <c r="F873" s="99"/>
      <c r="G873" s="70"/>
      <c r="H873" s="70"/>
      <c r="I873" s="70"/>
      <c r="J873" s="70"/>
      <c r="K873" s="70"/>
      <c r="L873" s="72"/>
      <c r="M873" s="72"/>
      <c r="N873" s="72">
        <f t="shared" si="481"/>
        <v>0</v>
      </c>
      <c r="O873" s="94"/>
      <c r="P873" s="76" t="e">
        <f t="shared" si="508"/>
        <v>#DIV/0!</v>
      </c>
      <c r="Q873" s="96">
        <f t="shared" si="509"/>
        <v>8.0607272727272719</v>
      </c>
    </row>
    <row r="874" spans="1:17" s="13" customFormat="1" ht="8.1" customHeight="1" x14ac:dyDescent="0.25">
      <c r="A874" s="78">
        <v>693</v>
      </c>
      <c r="B874" s="97" t="s">
        <v>796</v>
      </c>
      <c r="C874" s="6" t="s">
        <v>797</v>
      </c>
      <c r="D874" s="93">
        <f>91.69*2</f>
        <v>183.38</v>
      </c>
      <c r="E874" s="93">
        <f>833.42*2</f>
        <v>1666.84</v>
      </c>
      <c r="F874" s="98">
        <f>400*2</f>
        <v>800</v>
      </c>
      <c r="G874" s="69">
        <f>ROUND((E874)*11.7%,2)</f>
        <v>195.02</v>
      </c>
      <c r="H874" s="69">
        <f t="shared" si="505"/>
        <v>2845.24</v>
      </c>
      <c r="I874" s="69">
        <f>ROUND(E874*11.6%,2)</f>
        <v>193.35</v>
      </c>
      <c r="J874" s="69">
        <f t="shared" si="482"/>
        <v>3038.5899999999997</v>
      </c>
      <c r="K874" s="69">
        <f>ROUND(J874*3%,2)</f>
        <v>91.16</v>
      </c>
      <c r="L874" s="71">
        <f t="shared" si="483"/>
        <v>3129.7499999999995</v>
      </c>
      <c r="M874" s="71">
        <f>ROUND(L874*20%,2)</f>
        <v>625.95000000000005</v>
      </c>
      <c r="N874" s="71">
        <f t="shared" si="481"/>
        <v>3755.7</v>
      </c>
      <c r="O874" s="93">
        <f>33+36</f>
        <v>69</v>
      </c>
      <c r="P874" s="75">
        <f>ROUND(N874/O874/4,2)</f>
        <v>13.61</v>
      </c>
      <c r="Q874" s="96">
        <f>ROUND(469.47*2/O874,2)</f>
        <v>13.61</v>
      </c>
    </row>
    <row r="875" spans="1:17" s="13" customFormat="1" ht="8.1" customHeight="1" x14ac:dyDescent="0.25">
      <c r="A875" s="78"/>
      <c r="B875" s="97"/>
      <c r="C875" s="11" t="s">
        <v>794</v>
      </c>
      <c r="D875" s="94"/>
      <c r="E875" s="94"/>
      <c r="F875" s="99"/>
      <c r="G875" s="70"/>
      <c r="H875" s="70"/>
      <c r="I875" s="70"/>
      <c r="J875" s="70"/>
      <c r="K875" s="70"/>
      <c r="L875" s="72"/>
      <c r="M875" s="72"/>
      <c r="N875" s="72">
        <f t="shared" si="481"/>
        <v>0</v>
      </c>
      <c r="O875" s="94"/>
      <c r="P875" s="76" t="e">
        <f t="shared" si="484"/>
        <v>#DIV/0!</v>
      </c>
      <c r="Q875" s="96">
        <f t="shared" si="485"/>
        <v>8.0607272727272719</v>
      </c>
    </row>
    <row r="876" spans="1:17" s="13" customFormat="1" ht="15.95" customHeight="1" x14ac:dyDescent="0.25">
      <c r="A876" s="62">
        <v>694</v>
      </c>
      <c r="B876" s="33" t="s">
        <v>798</v>
      </c>
      <c r="C876" s="17" t="s">
        <v>27</v>
      </c>
      <c r="D876" s="25">
        <v>92.69</v>
      </c>
      <c r="E876" s="25">
        <v>816.99</v>
      </c>
      <c r="F876" s="14">
        <v>329.18</v>
      </c>
      <c r="G876" s="31">
        <f>ROUND((E876)*11.7%,2)</f>
        <v>95.59</v>
      </c>
      <c r="H876" s="31">
        <f t="shared" si="505"/>
        <v>1334.45</v>
      </c>
      <c r="I876" s="31">
        <f>ROUND(E876*11.6%,2)</f>
        <v>94.77</v>
      </c>
      <c r="J876" s="31">
        <f t="shared" si="482"/>
        <v>1429.22</v>
      </c>
      <c r="K876" s="31">
        <f t="shared" ref="K876" si="510">ROUND(J876*3%,2)</f>
        <v>42.88</v>
      </c>
      <c r="L876" s="28">
        <f t="shared" si="483"/>
        <v>1472.1000000000001</v>
      </c>
      <c r="M876" s="28">
        <f t="shared" ref="M876" si="511">ROUND(L876*20%,2)</f>
        <v>294.42</v>
      </c>
      <c r="N876" s="28">
        <f t="shared" si="481"/>
        <v>1766.5200000000002</v>
      </c>
      <c r="O876" s="25">
        <v>69</v>
      </c>
      <c r="P876" s="30">
        <f t="shared" ref="P876" si="512">ROUND(N876/O876/4,2)</f>
        <v>6.4</v>
      </c>
      <c r="Q876" s="32">
        <f>ROUND(441.63/O876,2)</f>
        <v>6.4</v>
      </c>
    </row>
    <row r="878" spans="1:17" x14ac:dyDescent="0.25">
      <c r="B878" s="1" t="s">
        <v>897</v>
      </c>
      <c r="D878" s="1" t="s">
        <v>890</v>
      </c>
      <c r="L878" s="1" t="s">
        <v>891</v>
      </c>
      <c r="P878" s="63" t="s">
        <v>898</v>
      </c>
    </row>
    <row r="880" spans="1:17" x14ac:dyDescent="0.25">
      <c r="B880" s="1" t="s">
        <v>899</v>
      </c>
      <c r="P880" s="63" t="s">
        <v>901</v>
      </c>
    </row>
    <row r="881" spans="2:2" x14ac:dyDescent="0.25">
      <c r="B881" s="1" t="s">
        <v>900</v>
      </c>
    </row>
  </sheetData>
  <autoFilter ref="A5:R876"/>
  <mergeCells count="1380">
    <mergeCell ref="N553:N554"/>
    <mergeCell ref="O553:O554"/>
    <mergeCell ref="P553:P554"/>
    <mergeCell ref="Q553:Q554"/>
    <mergeCell ref="Q283:Q285"/>
    <mergeCell ref="K287:K292"/>
    <mergeCell ref="L287:L292"/>
    <mergeCell ref="M287:M292"/>
    <mergeCell ref="N287:N292"/>
    <mergeCell ref="O287:O292"/>
    <mergeCell ref="P287:P292"/>
    <mergeCell ref="Q287:Q292"/>
    <mergeCell ref="K293:K296"/>
    <mergeCell ref="L293:L296"/>
    <mergeCell ref="M293:M296"/>
    <mergeCell ref="N293:N296"/>
    <mergeCell ref="O293:O296"/>
    <mergeCell ref="P293:P296"/>
    <mergeCell ref="Q293:Q296"/>
    <mergeCell ref="M349:M350"/>
    <mergeCell ref="N349:N350"/>
    <mergeCell ref="O349:O350"/>
    <mergeCell ref="A300:A301"/>
    <mergeCell ref="B300:B301"/>
    <mergeCell ref="D300:D301"/>
    <mergeCell ref="E300:E301"/>
    <mergeCell ref="F300:F301"/>
    <mergeCell ref="G300:G301"/>
    <mergeCell ref="H300:H301"/>
    <mergeCell ref="I300:I301"/>
    <mergeCell ref="J300:J301"/>
    <mergeCell ref="K300:K301"/>
    <mergeCell ref="L300:L301"/>
    <mergeCell ref="M300:M301"/>
    <mergeCell ref="N300:N301"/>
    <mergeCell ref="O300:O301"/>
    <mergeCell ref="P300:P301"/>
    <mergeCell ref="Q300:Q301"/>
    <mergeCell ref="A293:A296"/>
    <mergeCell ref="A287:A292"/>
    <mergeCell ref="B287:B292"/>
    <mergeCell ref="D287:D292"/>
    <mergeCell ref="E287:E292"/>
    <mergeCell ref="F287:F292"/>
    <mergeCell ref="G287:G292"/>
    <mergeCell ref="H287:H292"/>
    <mergeCell ref="I287:I292"/>
    <mergeCell ref="J287:J292"/>
    <mergeCell ref="B293:B296"/>
    <mergeCell ref="D293:D296"/>
    <mergeCell ref="E293:E296"/>
    <mergeCell ref="F293:F296"/>
    <mergeCell ref="G293:G296"/>
    <mergeCell ref="H293:H296"/>
    <mergeCell ref="I293:I296"/>
    <mergeCell ref="J293:J296"/>
    <mergeCell ref="O270:O280"/>
    <mergeCell ref="P270:P280"/>
    <mergeCell ref="A283:A285"/>
    <mergeCell ref="B283:B285"/>
    <mergeCell ref="D283:D285"/>
    <mergeCell ref="E283:E285"/>
    <mergeCell ref="F283:F285"/>
    <mergeCell ref="G283:G285"/>
    <mergeCell ref="H283:H285"/>
    <mergeCell ref="I283:I285"/>
    <mergeCell ref="J283:J285"/>
    <mergeCell ref="K283:K285"/>
    <mergeCell ref="L283:L285"/>
    <mergeCell ref="M283:M285"/>
    <mergeCell ref="N283:N285"/>
    <mergeCell ref="O283:O285"/>
    <mergeCell ref="P283:P285"/>
    <mergeCell ref="A270:A280"/>
    <mergeCell ref="B270:B280"/>
    <mergeCell ref="D270:D280"/>
    <mergeCell ref="E270:E280"/>
    <mergeCell ref="F270:F280"/>
    <mergeCell ref="G270:G280"/>
    <mergeCell ref="H270:H280"/>
    <mergeCell ref="I270:I280"/>
    <mergeCell ref="J270:J280"/>
    <mergeCell ref="L256:L258"/>
    <mergeCell ref="M256:M258"/>
    <mergeCell ref="N256:N258"/>
    <mergeCell ref="G256:G258"/>
    <mergeCell ref="H256:H258"/>
    <mergeCell ref="I256:I258"/>
    <mergeCell ref="J256:J258"/>
    <mergeCell ref="K256:K258"/>
    <mergeCell ref="K270:K280"/>
    <mergeCell ref="L270:L280"/>
    <mergeCell ref="M270:M280"/>
    <mergeCell ref="N270:N280"/>
    <mergeCell ref="A248:A249"/>
    <mergeCell ref="O256:O258"/>
    <mergeCell ref="P256:P258"/>
    <mergeCell ref="Q256:Q258"/>
    <mergeCell ref="B256:B258"/>
    <mergeCell ref="A264:A267"/>
    <mergeCell ref="B264:B267"/>
    <mergeCell ref="D264:D267"/>
    <mergeCell ref="E264:E267"/>
    <mergeCell ref="F264:F267"/>
    <mergeCell ref="G264:G267"/>
    <mergeCell ref="H264:H267"/>
    <mergeCell ref="I264:I267"/>
    <mergeCell ref="J264:J267"/>
    <mergeCell ref="K264:K267"/>
    <mergeCell ref="L264:L267"/>
    <mergeCell ref="M264:M267"/>
    <mergeCell ref="N264:N267"/>
    <mergeCell ref="O264:O267"/>
    <mergeCell ref="P264:P267"/>
    <mergeCell ref="Q264:Q267"/>
    <mergeCell ref="A256:A258"/>
    <mergeCell ref="D256:D258"/>
    <mergeCell ref="E256:E258"/>
    <mergeCell ref="F256:F258"/>
    <mergeCell ref="B248:B249"/>
    <mergeCell ref="D248:D249"/>
    <mergeCell ref="E248:E249"/>
    <mergeCell ref="F248:F249"/>
    <mergeCell ref="G248:G249"/>
    <mergeCell ref="H248:H249"/>
    <mergeCell ref="I248:I249"/>
    <mergeCell ref="J248:J249"/>
    <mergeCell ref="N236:N238"/>
    <mergeCell ref="K248:K249"/>
    <mergeCell ref="L248:L249"/>
    <mergeCell ref="M248:M249"/>
    <mergeCell ref="N248:N249"/>
    <mergeCell ref="O248:O249"/>
    <mergeCell ref="P248:P249"/>
    <mergeCell ref="Q248:Q249"/>
    <mergeCell ref="A253:A254"/>
    <mergeCell ref="B253:B254"/>
    <mergeCell ref="D253:D254"/>
    <mergeCell ref="E253:E254"/>
    <mergeCell ref="F253:F254"/>
    <mergeCell ref="G253:G254"/>
    <mergeCell ref="H253:H254"/>
    <mergeCell ref="I253:I254"/>
    <mergeCell ref="J253:J254"/>
    <mergeCell ref="K253:K254"/>
    <mergeCell ref="L253:L254"/>
    <mergeCell ref="M253:M254"/>
    <mergeCell ref="N253:N254"/>
    <mergeCell ref="O253:O254"/>
    <mergeCell ref="P253:P254"/>
    <mergeCell ref="Q253:Q254"/>
    <mergeCell ref="O236:O238"/>
    <mergeCell ref="P236:P238"/>
    <mergeCell ref="Q236:Q238"/>
    <mergeCell ref="A241:A242"/>
    <mergeCell ref="B241:B242"/>
    <mergeCell ref="D241:D242"/>
    <mergeCell ref="E241:E242"/>
    <mergeCell ref="F241:F242"/>
    <mergeCell ref="G241:G242"/>
    <mergeCell ref="H241:H242"/>
    <mergeCell ref="I241:I242"/>
    <mergeCell ref="J241:J242"/>
    <mergeCell ref="K241:K242"/>
    <mergeCell ref="L241:L242"/>
    <mergeCell ref="M241:M242"/>
    <mergeCell ref="N241:N242"/>
    <mergeCell ref="O241:O242"/>
    <mergeCell ref="P241:P242"/>
    <mergeCell ref="Q241:Q242"/>
    <mergeCell ref="A236:A238"/>
    <mergeCell ref="B236:B238"/>
    <mergeCell ref="D236:D238"/>
    <mergeCell ref="E236:E238"/>
    <mergeCell ref="F236:F238"/>
    <mergeCell ref="G236:G238"/>
    <mergeCell ref="H236:H238"/>
    <mergeCell ref="I236:I238"/>
    <mergeCell ref="J236:J238"/>
    <mergeCell ref="K236:K238"/>
    <mergeCell ref="L236:L238"/>
    <mergeCell ref="M236:M238"/>
    <mergeCell ref="J182:J183"/>
    <mergeCell ref="K182:K183"/>
    <mergeCell ref="A182:A183"/>
    <mergeCell ref="B182:B183"/>
    <mergeCell ref="D182:D183"/>
    <mergeCell ref="E182:E183"/>
    <mergeCell ref="F182:F183"/>
    <mergeCell ref="N4:P4"/>
    <mergeCell ref="A32:A34"/>
    <mergeCell ref="B32:B34"/>
    <mergeCell ref="D32:D34"/>
    <mergeCell ref="E32:E34"/>
    <mergeCell ref="F32:F34"/>
    <mergeCell ref="G32:G34"/>
    <mergeCell ref="H32:H34"/>
    <mergeCell ref="I32:I34"/>
    <mergeCell ref="J32:J34"/>
    <mergeCell ref="K32:K34"/>
    <mergeCell ref="L32:L34"/>
    <mergeCell ref="N32:N34"/>
    <mergeCell ref="J8:J9"/>
    <mergeCell ref="K8:K9"/>
    <mergeCell ref="L8:L9"/>
    <mergeCell ref="N8:N9"/>
    <mergeCell ref="O8:O9"/>
    <mergeCell ref="P8:P9"/>
    <mergeCell ref="O15:O16"/>
    <mergeCell ref="P15:P16"/>
    <mergeCell ref="M17:M22"/>
    <mergeCell ref="J17:J22"/>
    <mergeCell ref="D23:D25"/>
    <mergeCell ref="E23:E25"/>
    <mergeCell ref="F23:F25"/>
    <mergeCell ref="G23:G25"/>
    <mergeCell ref="H23:H25"/>
    <mergeCell ref="I23:I25"/>
    <mergeCell ref="J23:J25"/>
    <mergeCell ref="K23:K25"/>
    <mergeCell ref="A75:A76"/>
    <mergeCell ref="B75:B76"/>
    <mergeCell ref="D75:D76"/>
    <mergeCell ref="E75:E76"/>
    <mergeCell ref="F75:F76"/>
    <mergeCell ref="P50:P51"/>
    <mergeCell ref="A15:A16"/>
    <mergeCell ref="B15:B16"/>
    <mergeCell ref="D15:D16"/>
    <mergeCell ref="E15:E16"/>
    <mergeCell ref="F15:F16"/>
    <mergeCell ref="G15:G16"/>
    <mergeCell ref="I15:I16"/>
    <mergeCell ref="J15:J16"/>
    <mergeCell ref="K15:K16"/>
    <mergeCell ref="L15:L16"/>
    <mergeCell ref="N15:N16"/>
    <mergeCell ref="M15:M16"/>
    <mergeCell ref="E28:E30"/>
    <mergeCell ref="F28:F30"/>
    <mergeCell ref="G28:G30"/>
    <mergeCell ref="Q75:Q76"/>
    <mergeCell ref="O55:O56"/>
    <mergeCell ref="P55:P56"/>
    <mergeCell ref="M32:M34"/>
    <mergeCell ref="M36:M38"/>
    <mergeCell ref="M50:M51"/>
    <mergeCell ref="M55:M56"/>
    <mergeCell ref="M61:M62"/>
    <mergeCell ref="M72:M73"/>
    <mergeCell ref="M75:M76"/>
    <mergeCell ref="A36:A38"/>
    <mergeCell ref="B36:B38"/>
    <mergeCell ref="D36:D38"/>
    <mergeCell ref="E36:E38"/>
    <mergeCell ref="F36:F38"/>
    <mergeCell ref="G36:G38"/>
    <mergeCell ref="H36:H38"/>
    <mergeCell ref="O32:O34"/>
    <mergeCell ref="P32:P34"/>
    <mergeCell ref="Q32:Q34"/>
    <mergeCell ref="P61:P62"/>
    <mergeCell ref="Q61:Q62"/>
    <mergeCell ref="Q55:Q56"/>
    <mergeCell ref="O36:O38"/>
    <mergeCell ref="P36:P38"/>
    <mergeCell ref="Q36:Q38"/>
    <mergeCell ref="A55:A56"/>
    <mergeCell ref="B55:B56"/>
    <mergeCell ref="D55:D56"/>
    <mergeCell ref="E55:E56"/>
    <mergeCell ref="F55:F56"/>
    <mergeCell ref="L61:L62"/>
    <mergeCell ref="H15:H16"/>
    <mergeCell ref="D77:D78"/>
    <mergeCell ref="E77:E78"/>
    <mergeCell ref="F77:F78"/>
    <mergeCell ref="G77:G78"/>
    <mergeCell ref="H77:H78"/>
    <mergeCell ref="I77:I78"/>
    <mergeCell ref="J77:J78"/>
    <mergeCell ref="K77:K78"/>
    <mergeCell ref="B77:B78"/>
    <mergeCell ref="L75:L76"/>
    <mergeCell ref="N75:N76"/>
    <mergeCell ref="P75:P76"/>
    <mergeCell ref="O75:O76"/>
    <mergeCell ref="G75:G76"/>
    <mergeCell ref="H75:H76"/>
    <mergeCell ref="I75:I76"/>
    <mergeCell ref="J75:J76"/>
    <mergeCell ref="K75:K76"/>
    <mergeCell ref="O77:O78"/>
    <mergeCell ref="P77:P78"/>
    <mergeCell ref="M77:M78"/>
    <mergeCell ref="B50:B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O99:O102"/>
    <mergeCell ref="P99:P102"/>
    <mergeCell ref="Q99:Q102"/>
    <mergeCell ref="O83:O84"/>
    <mergeCell ref="P83:P84"/>
    <mergeCell ref="Q83:Q84"/>
    <mergeCell ref="J99:J102"/>
    <mergeCell ref="K99:K102"/>
    <mergeCell ref="L99:L102"/>
    <mergeCell ref="N99:N102"/>
    <mergeCell ref="K83:K84"/>
    <mergeCell ref="L83:L84"/>
    <mergeCell ref="N83:N84"/>
    <mergeCell ref="Q77:Q78"/>
    <mergeCell ref="L77:L78"/>
    <mergeCell ref="N77:N78"/>
    <mergeCell ref="H83:H84"/>
    <mergeCell ref="I83:I84"/>
    <mergeCell ref="J83:J84"/>
    <mergeCell ref="M83:M84"/>
    <mergeCell ref="M99:M102"/>
    <mergeCell ref="Q15:Q16"/>
    <mergeCell ref="O12:O14"/>
    <mergeCell ref="P12:P14"/>
    <mergeCell ref="Q12:Q14"/>
    <mergeCell ref="H17:H22"/>
    <mergeCell ref="I17:I22"/>
    <mergeCell ref="O28:O30"/>
    <mergeCell ref="P28:P30"/>
    <mergeCell ref="Q28:Q30"/>
    <mergeCell ref="Q8:Q9"/>
    <mergeCell ref="A12:A14"/>
    <mergeCell ref="B12:B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N12:N14"/>
    <mergeCell ref="A8:A9"/>
    <mergeCell ref="B8:B9"/>
    <mergeCell ref="D8:D9"/>
    <mergeCell ref="E8:E9"/>
    <mergeCell ref="F8:F9"/>
    <mergeCell ref="G8:G9"/>
    <mergeCell ref="H8:H9"/>
    <mergeCell ref="I8:I9"/>
    <mergeCell ref="M8:M9"/>
    <mergeCell ref="M12:M14"/>
    <mergeCell ref="P17:P22"/>
    <mergeCell ref="Q17:Q22"/>
    <mergeCell ref="A28:A30"/>
    <mergeCell ref="B28:B30"/>
    <mergeCell ref="D28:D30"/>
    <mergeCell ref="H28:H30"/>
    <mergeCell ref="I28:I30"/>
    <mergeCell ref="J28:J30"/>
    <mergeCell ref="K28:K30"/>
    <mergeCell ref="L28:L30"/>
    <mergeCell ref="N28:N30"/>
    <mergeCell ref="L17:L22"/>
    <mergeCell ref="N17:N22"/>
    <mergeCell ref="O17:O22"/>
    <mergeCell ref="G17:G22"/>
    <mergeCell ref="L23:L25"/>
    <mergeCell ref="M23:M25"/>
    <mergeCell ref="N23:N25"/>
    <mergeCell ref="O23:O25"/>
    <mergeCell ref="P23:P25"/>
    <mergeCell ref="M28:M30"/>
    <mergeCell ref="Q23:Q25"/>
    <mergeCell ref="N61:N62"/>
    <mergeCell ref="O61:O62"/>
    <mergeCell ref="G61:G62"/>
    <mergeCell ref="H61:H62"/>
    <mergeCell ref="I61:I62"/>
    <mergeCell ref="I36:I38"/>
    <mergeCell ref="J36:J38"/>
    <mergeCell ref="K36:K38"/>
    <mergeCell ref="L36:L38"/>
    <mergeCell ref="N36:N38"/>
    <mergeCell ref="A23:A25"/>
    <mergeCell ref="B23:B25"/>
    <mergeCell ref="K17:K22"/>
    <mergeCell ref="A17:A22"/>
    <mergeCell ref="B17:B22"/>
    <mergeCell ref="D17:D22"/>
    <mergeCell ref="E17:E22"/>
    <mergeCell ref="F17:F22"/>
    <mergeCell ref="O50:O51"/>
    <mergeCell ref="Q50:Q51"/>
    <mergeCell ref="A50:A51"/>
    <mergeCell ref="N50:N51"/>
    <mergeCell ref="O72:O73"/>
    <mergeCell ref="A72:A73"/>
    <mergeCell ref="B72:B73"/>
    <mergeCell ref="D72:D73"/>
    <mergeCell ref="E72:E73"/>
    <mergeCell ref="F72:F73"/>
    <mergeCell ref="G72:G73"/>
    <mergeCell ref="H72:H73"/>
    <mergeCell ref="I72:I73"/>
    <mergeCell ref="J72:J73"/>
    <mergeCell ref="J61:J62"/>
    <mergeCell ref="K61:K62"/>
    <mergeCell ref="A61:A62"/>
    <mergeCell ref="B61:B62"/>
    <mergeCell ref="D61:D62"/>
    <mergeCell ref="E61:E62"/>
    <mergeCell ref="F61:F62"/>
    <mergeCell ref="P72:P73"/>
    <mergeCell ref="Q72:Q73"/>
    <mergeCell ref="K72:K73"/>
    <mergeCell ref="L72:L73"/>
    <mergeCell ref="N72:N73"/>
    <mergeCell ref="G55:G56"/>
    <mergeCell ref="H55:H56"/>
    <mergeCell ref="I55:I56"/>
    <mergeCell ref="J55:J56"/>
    <mergeCell ref="K55:K56"/>
    <mergeCell ref="L55:L56"/>
    <mergeCell ref="N55:N5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N104:N106"/>
    <mergeCell ref="A99:A102"/>
    <mergeCell ref="B99:B102"/>
    <mergeCell ref="D99:D102"/>
    <mergeCell ref="E99:E102"/>
    <mergeCell ref="F99:F102"/>
    <mergeCell ref="G99:G102"/>
    <mergeCell ref="H99:H102"/>
    <mergeCell ref="I99:I102"/>
    <mergeCell ref="A83:A84"/>
    <mergeCell ref="B83:B84"/>
    <mergeCell ref="D83:D84"/>
    <mergeCell ref="E83:E84"/>
    <mergeCell ref="F83:F84"/>
    <mergeCell ref="G83:G84"/>
    <mergeCell ref="A77:A78"/>
    <mergeCell ref="P121:P122"/>
    <mergeCell ref="O121:O122"/>
    <mergeCell ref="P127:P128"/>
    <mergeCell ref="Q121:Q122"/>
    <mergeCell ref="O104:O106"/>
    <mergeCell ref="P104:P106"/>
    <mergeCell ref="Q104:Q106"/>
    <mergeCell ref="A121:A122"/>
    <mergeCell ref="B121:B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N121:N122"/>
    <mergeCell ref="M104:M106"/>
    <mergeCell ref="M121:M122"/>
    <mergeCell ref="M127:M128"/>
    <mergeCell ref="A104:A106"/>
    <mergeCell ref="B104:B106"/>
    <mergeCell ref="D104:D106"/>
    <mergeCell ref="J176:J177"/>
    <mergeCell ref="Q127:Q128"/>
    <mergeCell ref="A164:A167"/>
    <mergeCell ref="B164:B167"/>
    <mergeCell ref="D164:D167"/>
    <mergeCell ref="E164:E167"/>
    <mergeCell ref="F164:F167"/>
    <mergeCell ref="G164:G167"/>
    <mergeCell ref="H164:H167"/>
    <mergeCell ref="I164:I167"/>
    <mergeCell ref="J164:J167"/>
    <mergeCell ref="K164:K167"/>
    <mergeCell ref="L164:L167"/>
    <mergeCell ref="N164:N167"/>
    <mergeCell ref="P164:P167"/>
    <mergeCell ref="L127:L128"/>
    <mergeCell ref="N127:N128"/>
    <mergeCell ref="O127:O128"/>
    <mergeCell ref="G127:G128"/>
    <mergeCell ref="H127:H128"/>
    <mergeCell ref="I127:I128"/>
    <mergeCell ref="O164:O167"/>
    <mergeCell ref="Q164:Q167"/>
    <mergeCell ref="J127:J128"/>
    <mergeCell ref="K127:K128"/>
    <mergeCell ref="A127:A128"/>
    <mergeCell ref="B127:B128"/>
    <mergeCell ref="D127:D128"/>
    <mergeCell ref="E127:E128"/>
    <mergeCell ref="F127:F128"/>
    <mergeCell ref="A180:A181"/>
    <mergeCell ref="B180:B181"/>
    <mergeCell ref="D180:D181"/>
    <mergeCell ref="E180:E181"/>
    <mergeCell ref="F180:F181"/>
    <mergeCell ref="G180:G181"/>
    <mergeCell ref="H180:H181"/>
    <mergeCell ref="I180:I181"/>
    <mergeCell ref="J180:J181"/>
    <mergeCell ref="K176:K177"/>
    <mergeCell ref="L176:L177"/>
    <mergeCell ref="N176:N177"/>
    <mergeCell ref="M164:M167"/>
    <mergeCell ref="M176:M177"/>
    <mergeCell ref="O180:O181"/>
    <mergeCell ref="P180:P181"/>
    <mergeCell ref="Q180:Q181"/>
    <mergeCell ref="O176:O177"/>
    <mergeCell ref="P176:P177"/>
    <mergeCell ref="Q176:Q177"/>
    <mergeCell ref="K180:K181"/>
    <mergeCell ref="L180:L181"/>
    <mergeCell ref="N180:N181"/>
    <mergeCell ref="M180:M181"/>
    <mergeCell ref="A176:A177"/>
    <mergeCell ref="B176:B177"/>
    <mergeCell ref="D176:D177"/>
    <mergeCell ref="E176:E177"/>
    <mergeCell ref="F176:F177"/>
    <mergeCell ref="G176:G177"/>
    <mergeCell ref="H176:H177"/>
    <mergeCell ref="I176:I177"/>
    <mergeCell ref="P182:P183"/>
    <mergeCell ref="Q182:Q183"/>
    <mergeCell ref="A189:A191"/>
    <mergeCell ref="B189:B191"/>
    <mergeCell ref="D189:D191"/>
    <mergeCell ref="E189:E191"/>
    <mergeCell ref="F189:F191"/>
    <mergeCell ref="G189:G191"/>
    <mergeCell ref="H189:H191"/>
    <mergeCell ref="I189:I191"/>
    <mergeCell ref="J189:J191"/>
    <mergeCell ref="K189:K191"/>
    <mergeCell ref="L189:L191"/>
    <mergeCell ref="N189:N191"/>
    <mergeCell ref="L182:L183"/>
    <mergeCell ref="N182:N183"/>
    <mergeCell ref="O182:O183"/>
    <mergeCell ref="G182:G183"/>
    <mergeCell ref="H182:H183"/>
    <mergeCell ref="I182:I183"/>
    <mergeCell ref="O189:O191"/>
    <mergeCell ref="P189:P191"/>
    <mergeCell ref="Q189:Q191"/>
    <mergeCell ref="M182:M183"/>
    <mergeCell ref="M189:M191"/>
    <mergeCell ref="I222:I227"/>
    <mergeCell ref="J222:J227"/>
    <mergeCell ref="K222:K227"/>
    <mergeCell ref="L222:L227"/>
    <mergeCell ref="B222:B227"/>
    <mergeCell ref="E222:E227"/>
    <mergeCell ref="F222:F227"/>
    <mergeCell ref="G222:G227"/>
    <mergeCell ref="A205:A213"/>
    <mergeCell ref="B205:B213"/>
    <mergeCell ref="O205:O213"/>
    <mergeCell ref="P205:P213"/>
    <mergeCell ref="D205:D213"/>
    <mergeCell ref="E205:E213"/>
    <mergeCell ref="F205:F213"/>
    <mergeCell ref="G205:G213"/>
    <mergeCell ref="H205:H213"/>
    <mergeCell ref="I205:I213"/>
    <mergeCell ref="J205:J213"/>
    <mergeCell ref="K205:K213"/>
    <mergeCell ref="L205:L213"/>
    <mergeCell ref="N205:N213"/>
    <mergeCell ref="M205:M213"/>
    <mergeCell ref="M214:M219"/>
    <mergeCell ref="M222:M227"/>
    <mergeCell ref="A359:A360"/>
    <mergeCell ref="A356:A357"/>
    <mergeCell ref="B356:B357"/>
    <mergeCell ref="D356:D357"/>
    <mergeCell ref="E356:E357"/>
    <mergeCell ref="A354:A355"/>
    <mergeCell ref="Q222:Q227"/>
    <mergeCell ref="A222:A227"/>
    <mergeCell ref="D222:D227"/>
    <mergeCell ref="I214:I219"/>
    <mergeCell ref="J214:J219"/>
    <mergeCell ref="K214:K219"/>
    <mergeCell ref="Q205:Q213"/>
    <mergeCell ref="Q270:Q280"/>
    <mergeCell ref="A349:A350"/>
    <mergeCell ref="B349:B350"/>
    <mergeCell ref="A214:A219"/>
    <mergeCell ref="D214:D219"/>
    <mergeCell ref="E214:E219"/>
    <mergeCell ref="F214:F219"/>
    <mergeCell ref="G214:G219"/>
    <mergeCell ref="H214:H219"/>
    <mergeCell ref="O214:O219"/>
    <mergeCell ref="P214:P219"/>
    <mergeCell ref="Q214:Q219"/>
    <mergeCell ref="L214:L219"/>
    <mergeCell ref="N214:N219"/>
    <mergeCell ref="B214:B219"/>
    <mergeCell ref="N222:N227"/>
    <mergeCell ref="O222:O227"/>
    <mergeCell ref="P222:P227"/>
    <mergeCell ref="H222:H227"/>
    <mergeCell ref="A440:A446"/>
    <mergeCell ref="A435:A436"/>
    <mergeCell ref="B435:B436"/>
    <mergeCell ref="D435:D436"/>
    <mergeCell ref="E435:E436"/>
    <mergeCell ref="A415:A416"/>
    <mergeCell ref="A411:A412"/>
    <mergeCell ref="B411:B412"/>
    <mergeCell ref="D411:D412"/>
    <mergeCell ref="E411:E412"/>
    <mergeCell ref="A393:A394"/>
    <mergeCell ref="A386:A387"/>
    <mergeCell ref="B386:B387"/>
    <mergeCell ref="D386:D387"/>
    <mergeCell ref="E386:E387"/>
    <mergeCell ref="A370:A373"/>
    <mergeCell ref="A361:A362"/>
    <mergeCell ref="B361:B362"/>
    <mergeCell ref="D361:D362"/>
    <mergeCell ref="E361:E362"/>
    <mergeCell ref="A506:A508"/>
    <mergeCell ref="B506:B508"/>
    <mergeCell ref="D506:D508"/>
    <mergeCell ref="E506:E508"/>
    <mergeCell ref="A492:A493"/>
    <mergeCell ref="A475:A480"/>
    <mergeCell ref="B475:B480"/>
    <mergeCell ref="D475:D480"/>
    <mergeCell ref="E475:E480"/>
    <mergeCell ref="A470:A472"/>
    <mergeCell ref="A465:A467"/>
    <mergeCell ref="B465:B467"/>
    <mergeCell ref="D465:D467"/>
    <mergeCell ref="E465:E467"/>
    <mergeCell ref="A462:A463"/>
    <mergeCell ref="A453:A454"/>
    <mergeCell ref="B453:B454"/>
    <mergeCell ref="D453:D454"/>
    <mergeCell ref="E453:E454"/>
    <mergeCell ref="P349:P350"/>
    <mergeCell ref="Q349:Q350"/>
    <mergeCell ref="B354:B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M355"/>
    <mergeCell ref="N354:N355"/>
    <mergeCell ref="O354:O355"/>
    <mergeCell ref="P354:P355"/>
    <mergeCell ref="Q354:Q355"/>
    <mergeCell ref="D349:D350"/>
    <mergeCell ref="E349:E350"/>
    <mergeCell ref="F349:F350"/>
    <mergeCell ref="G349:G350"/>
    <mergeCell ref="H349:H350"/>
    <mergeCell ref="I349:I350"/>
    <mergeCell ref="J349:J350"/>
    <mergeCell ref="K349:K350"/>
    <mergeCell ref="L349:L350"/>
    <mergeCell ref="O356:O357"/>
    <mergeCell ref="P356:P357"/>
    <mergeCell ref="Q356:Q357"/>
    <mergeCell ref="B359:B360"/>
    <mergeCell ref="D359:D360"/>
    <mergeCell ref="E359:E360"/>
    <mergeCell ref="F359:F360"/>
    <mergeCell ref="G359:G360"/>
    <mergeCell ref="H359:H360"/>
    <mergeCell ref="I359:I360"/>
    <mergeCell ref="J359:J360"/>
    <mergeCell ref="K359:K360"/>
    <mergeCell ref="L359:L360"/>
    <mergeCell ref="M359:M360"/>
    <mergeCell ref="N359:N360"/>
    <mergeCell ref="O359:O360"/>
    <mergeCell ref="P359:P360"/>
    <mergeCell ref="Q359:Q360"/>
    <mergeCell ref="F356:F357"/>
    <mergeCell ref="G356:G357"/>
    <mergeCell ref="H356:H357"/>
    <mergeCell ref="I356:I357"/>
    <mergeCell ref="J356:J357"/>
    <mergeCell ref="K356:K357"/>
    <mergeCell ref="L356:L357"/>
    <mergeCell ref="M356:M357"/>
    <mergeCell ref="N356:N357"/>
    <mergeCell ref="O361:O362"/>
    <mergeCell ref="P361:P362"/>
    <mergeCell ref="Q361:Q362"/>
    <mergeCell ref="B370:B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O370:O373"/>
    <mergeCell ref="P370:P373"/>
    <mergeCell ref="Q370:Q373"/>
    <mergeCell ref="F361:F362"/>
    <mergeCell ref="G361:G362"/>
    <mergeCell ref="H361:H362"/>
    <mergeCell ref="I361:I362"/>
    <mergeCell ref="J361:J362"/>
    <mergeCell ref="K361:K362"/>
    <mergeCell ref="L361:L362"/>
    <mergeCell ref="M361:M362"/>
    <mergeCell ref="N361:N362"/>
    <mergeCell ref="O386:O387"/>
    <mergeCell ref="P386:P387"/>
    <mergeCell ref="Q386:Q387"/>
    <mergeCell ref="B393:B394"/>
    <mergeCell ref="D393:D394"/>
    <mergeCell ref="E393:E394"/>
    <mergeCell ref="F393:F394"/>
    <mergeCell ref="G393:G394"/>
    <mergeCell ref="H393:H394"/>
    <mergeCell ref="I393:I394"/>
    <mergeCell ref="J393:J394"/>
    <mergeCell ref="K393:K394"/>
    <mergeCell ref="L393:L394"/>
    <mergeCell ref="M393:M394"/>
    <mergeCell ref="N393:N394"/>
    <mergeCell ref="O393:O394"/>
    <mergeCell ref="P393:P394"/>
    <mergeCell ref="Q393:Q394"/>
    <mergeCell ref="F386:F387"/>
    <mergeCell ref="G386:G387"/>
    <mergeCell ref="H386:H387"/>
    <mergeCell ref="I386:I387"/>
    <mergeCell ref="J386:J387"/>
    <mergeCell ref="K386:K387"/>
    <mergeCell ref="L386:L387"/>
    <mergeCell ref="M386:M387"/>
    <mergeCell ref="N386:N387"/>
    <mergeCell ref="O411:O412"/>
    <mergeCell ref="P411:P412"/>
    <mergeCell ref="Q411:Q412"/>
    <mergeCell ref="B415:B416"/>
    <mergeCell ref="D415:D416"/>
    <mergeCell ref="E415:E416"/>
    <mergeCell ref="F415:F416"/>
    <mergeCell ref="G415:G416"/>
    <mergeCell ref="H415:H416"/>
    <mergeCell ref="I415:I416"/>
    <mergeCell ref="J415:J416"/>
    <mergeCell ref="K415:K416"/>
    <mergeCell ref="L415:L416"/>
    <mergeCell ref="M415:M416"/>
    <mergeCell ref="N415:N416"/>
    <mergeCell ref="O415:O416"/>
    <mergeCell ref="P415:P416"/>
    <mergeCell ref="Q415:Q416"/>
    <mergeCell ref="F411:F412"/>
    <mergeCell ref="G411:G412"/>
    <mergeCell ref="H411:H412"/>
    <mergeCell ref="I411:I412"/>
    <mergeCell ref="J411:J412"/>
    <mergeCell ref="K411:K412"/>
    <mergeCell ref="L411:L412"/>
    <mergeCell ref="M411:M412"/>
    <mergeCell ref="N411:N412"/>
    <mergeCell ref="O435:O436"/>
    <mergeCell ref="P435:P436"/>
    <mergeCell ref="Q435:Q436"/>
    <mergeCell ref="B440:B446"/>
    <mergeCell ref="D440:D446"/>
    <mergeCell ref="E440:E446"/>
    <mergeCell ref="F440:F446"/>
    <mergeCell ref="G440:G446"/>
    <mergeCell ref="H440:H446"/>
    <mergeCell ref="I440:I446"/>
    <mergeCell ref="J440:J446"/>
    <mergeCell ref="K440:K446"/>
    <mergeCell ref="L440:L446"/>
    <mergeCell ref="M440:M446"/>
    <mergeCell ref="N440:N446"/>
    <mergeCell ref="O440:O446"/>
    <mergeCell ref="P440:P446"/>
    <mergeCell ref="Q440:Q446"/>
    <mergeCell ref="F435:F436"/>
    <mergeCell ref="G435:G436"/>
    <mergeCell ref="H435:H436"/>
    <mergeCell ref="I435:I436"/>
    <mergeCell ref="J435:J436"/>
    <mergeCell ref="K435:K436"/>
    <mergeCell ref="L435:L436"/>
    <mergeCell ref="M435:M436"/>
    <mergeCell ref="N435:N436"/>
    <mergeCell ref="O453:O454"/>
    <mergeCell ref="P453:P454"/>
    <mergeCell ref="Q453:Q454"/>
    <mergeCell ref="B462:B463"/>
    <mergeCell ref="D462:D463"/>
    <mergeCell ref="E462:E463"/>
    <mergeCell ref="F462:F463"/>
    <mergeCell ref="G462:G463"/>
    <mergeCell ref="H462:H463"/>
    <mergeCell ref="I462:I463"/>
    <mergeCell ref="J462:J463"/>
    <mergeCell ref="K462:K463"/>
    <mergeCell ref="L462:L463"/>
    <mergeCell ref="M462:M463"/>
    <mergeCell ref="N462:N463"/>
    <mergeCell ref="O462:O463"/>
    <mergeCell ref="P462:P463"/>
    <mergeCell ref="Q462:Q463"/>
    <mergeCell ref="F453:F454"/>
    <mergeCell ref="G453:G454"/>
    <mergeCell ref="H453:H454"/>
    <mergeCell ref="I453:I454"/>
    <mergeCell ref="J453:J454"/>
    <mergeCell ref="K453:K454"/>
    <mergeCell ref="L453:L454"/>
    <mergeCell ref="M453:M454"/>
    <mergeCell ref="N453:N454"/>
    <mergeCell ref="O465:O467"/>
    <mergeCell ref="P465:P467"/>
    <mergeCell ref="Q465:Q467"/>
    <mergeCell ref="B470:B472"/>
    <mergeCell ref="D470:D472"/>
    <mergeCell ref="E470:E472"/>
    <mergeCell ref="F470:F472"/>
    <mergeCell ref="G470:G472"/>
    <mergeCell ref="H470:H472"/>
    <mergeCell ref="I470:I472"/>
    <mergeCell ref="J470:J472"/>
    <mergeCell ref="K470:K472"/>
    <mergeCell ref="L470:L472"/>
    <mergeCell ref="M470:M472"/>
    <mergeCell ref="N470:N472"/>
    <mergeCell ref="O470:O472"/>
    <mergeCell ref="P470:P472"/>
    <mergeCell ref="Q470:Q472"/>
    <mergeCell ref="F465:F467"/>
    <mergeCell ref="G465:G467"/>
    <mergeCell ref="H465:H467"/>
    <mergeCell ref="I465:I467"/>
    <mergeCell ref="J465:J467"/>
    <mergeCell ref="K465:K467"/>
    <mergeCell ref="L465:L467"/>
    <mergeCell ref="M465:M467"/>
    <mergeCell ref="N465:N467"/>
    <mergeCell ref="N506:N508"/>
    <mergeCell ref="O475:O480"/>
    <mergeCell ref="P475:P480"/>
    <mergeCell ref="Q475:Q480"/>
    <mergeCell ref="B492:B493"/>
    <mergeCell ref="D492:D493"/>
    <mergeCell ref="E492:E493"/>
    <mergeCell ref="F492:F493"/>
    <mergeCell ref="G492:G493"/>
    <mergeCell ref="H492:H493"/>
    <mergeCell ref="I492:I493"/>
    <mergeCell ref="J492:J493"/>
    <mergeCell ref="K492:K493"/>
    <mergeCell ref="L492:L493"/>
    <mergeCell ref="M492:M493"/>
    <mergeCell ref="N492:N493"/>
    <mergeCell ref="O492:O493"/>
    <mergeCell ref="P492:P493"/>
    <mergeCell ref="Q492:Q493"/>
    <mergeCell ref="F475:F480"/>
    <mergeCell ref="G475:G480"/>
    <mergeCell ref="H475:H480"/>
    <mergeCell ref="I475:I480"/>
    <mergeCell ref="J475:J480"/>
    <mergeCell ref="K475:K480"/>
    <mergeCell ref="L475:L480"/>
    <mergeCell ref="M475:M480"/>
    <mergeCell ref="N475:N480"/>
    <mergeCell ref="O506:O508"/>
    <mergeCell ref="P506:P508"/>
    <mergeCell ref="Q506:Q508"/>
    <mergeCell ref="F506:F508"/>
    <mergeCell ref="A587:A589"/>
    <mergeCell ref="B587:B589"/>
    <mergeCell ref="D587:D589"/>
    <mergeCell ref="E587:E589"/>
    <mergeCell ref="F587:F589"/>
    <mergeCell ref="G587:G589"/>
    <mergeCell ref="H587:H589"/>
    <mergeCell ref="I587:I589"/>
    <mergeCell ref="J587:J589"/>
    <mergeCell ref="K587:K589"/>
    <mergeCell ref="L587:L589"/>
    <mergeCell ref="M587:M589"/>
    <mergeCell ref="N587:N589"/>
    <mergeCell ref="O587:O589"/>
    <mergeCell ref="P587:P589"/>
    <mergeCell ref="Q587:Q589"/>
    <mergeCell ref="A512:A515"/>
    <mergeCell ref="B512:B515"/>
    <mergeCell ref="D512:D515"/>
    <mergeCell ref="E512:E515"/>
    <mergeCell ref="F512:F515"/>
    <mergeCell ref="J525:J526"/>
    <mergeCell ref="P512:P515"/>
    <mergeCell ref="Q512:Q515"/>
    <mergeCell ref="B516:B521"/>
    <mergeCell ref="A516:A521"/>
    <mergeCell ref="D516:D521"/>
    <mergeCell ref="E516:E521"/>
    <mergeCell ref="F516:F521"/>
    <mergeCell ref="G516:G521"/>
    <mergeCell ref="H516:H521"/>
    <mergeCell ref="I516:I521"/>
    <mergeCell ref="G506:G508"/>
    <mergeCell ref="H506:H508"/>
    <mergeCell ref="I506:I508"/>
    <mergeCell ref="J506:J508"/>
    <mergeCell ref="K506:K508"/>
    <mergeCell ref="L506:L508"/>
    <mergeCell ref="M506:M508"/>
    <mergeCell ref="L600:L601"/>
    <mergeCell ref="M600:M601"/>
    <mergeCell ref="N600:N601"/>
    <mergeCell ref="O600:O601"/>
    <mergeCell ref="P600:P601"/>
    <mergeCell ref="Q600:Q601"/>
    <mergeCell ref="B621:B622"/>
    <mergeCell ref="D621:D622"/>
    <mergeCell ref="E621:E622"/>
    <mergeCell ref="F621:F622"/>
    <mergeCell ref="G621:G622"/>
    <mergeCell ref="H621:H622"/>
    <mergeCell ref="I621:I622"/>
    <mergeCell ref="J621:J622"/>
    <mergeCell ref="K621:K622"/>
    <mergeCell ref="L621:L622"/>
    <mergeCell ref="M621:M622"/>
    <mergeCell ref="N621:N622"/>
    <mergeCell ref="O621:O622"/>
    <mergeCell ref="P621:P622"/>
    <mergeCell ref="Q621:Q622"/>
    <mergeCell ref="B600:B601"/>
    <mergeCell ref="D600:D601"/>
    <mergeCell ref="E600:E601"/>
    <mergeCell ref="F600:F601"/>
    <mergeCell ref="G600:G601"/>
    <mergeCell ref="H600:H601"/>
    <mergeCell ref="I600:I601"/>
    <mergeCell ref="J600:J601"/>
    <mergeCell ref="K600:K601"/>
    <mergeCell ref="L629:L632"/>
    <mergeCell ref="M629:M632"/>
    <mergeCell ref="N629:N632"/>
    <mergeCell ref="O629:O632"/>
    <mergeCell ref="P629:P632"/>
    <mergeCell ref="Q629:Q632"/>
    <mergeCell ref="B654:B655"/>
    <mergeCell ref="D654:D655"/>
    <mergeCell ref="E654:E655"/>
    <mergeCell ref="F654:F655"/>
    <mergeCell ref="G654:G655"/>
    <mergeCell ref="H654:H655"/>
    <mergeCell ref="I654:I655"/>
    <mergeCell ref="J654:J655"/>
    <mergeCell ref="K654:K655"/>
    <mergeCell ref="L654:L655"/>
    <mergeCell ref="M654:M655"/>
    <mergeCell ref="N654:N655"/>
    <mergeCell ref="O654:O655"/>
    <mergeCell ref="P654:P655"/>
    <mergeCell ref="Q654:Q655"/>
    <mergeCell ref="B629:B632"/>
    <mergeCell ref="D629:D632"/>
    <mergeCell ref="E629:E632"/>
    <mergeCell ref="F629:F632"/>
    <mergeCell ref="G629:G632"/>
    <mergeCell ref="H629:H632"/>
    <mergeCell ref="I629:I632"/>
    <mergeCell ref="J629:J632"/>
    <mergeCell ref="K629:K632"/>
    <mergeCell ref="L678:L679"/>
    <mergeCell ref="M678:M679"/>
    <mergeCell ref="N678:N679"/>
    <mergeCell ref="O678:O679"/>
    <mergeCell ref="P678:P679"/>
    <mergeCell ref="Q678:Q679"/>
    <mergeCell ref="B699:B700"/>
    <mergeCell ref="D699:D700"/>
    <mergeCell ref="E699:E700"/>
    <mergeCell ref="F699:F700"/>
    <mergeCell ref="G699:G700"/>
    <mergeCell ref="H699:H700"/>
    <mergeCell ref="I699:I700"/>
    <mergeCell ref="J699:J700"/>
    <mergeCell ref="K699:K700"/>
    <mergeCell ref="L699:L700"/>
    <mergeCell ref="M699:M700"/>
    <mergeCell ref="N699:N700"/>
    <mergeCell ref="O699:O700"/>
    <mergeCell ref="P699:P700"/>
    <mergeCell ref="Q699:Q700"/>
    <mergeCell ref="B678:B679"/>
    <mergeCell ref="D678:D679"/>
    <mergeCell ref="E678:E679"/>
    <mergeCell ref="F678:F679"/>
    <mergeCell ref="G678:G679"/>
    <mergeCell ref="H678:H679"/>
    <mergeCell ref="I678:I679"/>
    <mergeCell ref="J678:J679"/>
    <mergeCell ref="K678:K679"/>
    <mergeCell ref="L705:L706"/>
    <mergeCell ref="M705:M706"/>
    <mergeCell ref="N705:N706"/>
    <mergeCell ref="O705:O706"/>
    <mergeCell ref="P705:P706"/>
    <mergeCell ref="Q705:Q706"/>
    <mergeCell ref="B721:B722"/>
    <mergeCell ref="D721:D722"/>
    <mergeCell ref="E721:E722"/>
    <mergeCell ref="F721:F722"/>
    <mergeCell ref="G721:G722"/>
    <mergeCell ref="H721:H722"/>
    <mergeCell ref="I721:I722"/>
    <mergeCell ref="J721:J722"/>
    <mergeCell ref="K721:K722"/>
    <mergeCell ref="L721:L722"/>
    <mergeCell ref="M721:M722"/>
    <mergeCell ref="N721:N722"/>
    <mergeCell ref="O721:O722"/>
    <mergeCell ref="P721:P722"/>
    <mergeCell ref="Q721:Q722"/>
    <mergeCell ref="B705:B706"/>
    <mergeCell ref="D705:D706"/>
    <mergeCell ref="E705:E706"/>
    <mergeCell ref="F705:F706"/>
    <mergeCell ref="G705:G706"/>
    <mergeCell ref="H705:H706"/>
    <mergeCell ref="I705:I706"/>
    <mergeCell ref="J705:J706"/>
    <mergeCell ref="K705:K706"/>
    <mergeCell ref="L725:L726"/>
    <mergeCell ref="M725:M726"/>
    <mergeCell ref="N725:N726"/>
    <mergeCell ref="O725:O726"/>
    <mergeCell ref="P725:P726"/>
    <mergeCell ref="Q725:Q726"/>
    <mergeCell ref="B730:B731"/>
    <mergeCell ref="D730:D731"/>
    <mergeCell ref="E730:E731"/>
    <mergeCell ref="F730:F731"/>
    <mergeCell ref="G730:G731"/>
    <mergeCell ref="H730:H731"/>
    <mergeCell ref="I730:I731"/>
    <mergeCell ref="J730:J731"/>
    <mergeCell ref="K730:K731"/>
    <mergeCell ref="L730:L731"/>
    <mergeCell ref="M730:M731"/>
    <mergeCell ref="N730:N731"/>
    <mergeCell ref="O730:O731"/>
    <mergeCell ref="P730:P731"/>
    <mergeCell ref="Q730:Q731"/>
    <mergeCell ref="B725:B726"/>
    <mergeCell ref="D725:D726"/>
    <mergeCell ref="E725:E726"/>
    <mergeCell ref="F725:F726"/>
    <mergeCell ref="G725:G726"/>
    <mergeCell ref="H725:H726"/>
    <mergeCell ref="I725:I726"/>
    <mergeCell ref="J725:J726"/>
    <mergeCell ref="K725:K726"/>
    <mergeCell ref="L742:L745"/>
    <mergeCell ref="M742:M745"/>
    <mergeCell ref="N742:N745"/>
    <mergeCell ref="O742:O745"/>
    <mergeCell ref="P742:P745"/>
    <mergeCell ref="Q742:Q745"/>
    <mergeCell ref="B785:B786"/>
    <mergeCell ref="D785:D786"/>
    <mergeCell ref="E785:E786"/>
    <mergeCell ref="F785:F786"/>
    <mergeCell ref="G785:G786"/>
    <mergeCell ref="H785:H786"/>
    <mergeCell ref="I785:I786"/>
    <mergeCell ref="J785:J786"/>
    <mergeCell ref="K785:K786"/>
    <mergeCell ref="L785:L786"/>
    <mergeCell ref="M785:M786"/>
    <mergeCell ref="N785:N786"/>
    <mergeCell ref="O785:O786"/>
    <mergeCell ref="P785:P786"/>
    <mergeCell ref="Q785:Q786"/>
    <mergeCell ref="B742:B745"/>
    <mergeCell ref="D742:D745"/>
    <mergeCell ref="E742:E745"/>
    <mergeCell ref="F742:F745"/>
    <mergeCell ref="G742:G745"/>
    <mergeCell ref="H742:H745"/>
    <mergeCell ref="I742:I745"/>
    <mergeCell ref="J742:J745"/>
    <mergeCell ref="K742:K745"/>
    <mergeCell ref="L788:L792"/>
    <mergeCell ref="M788:M792"/>
    <mergeCell ref="N788:N792"/>
    <mergeCell ref="O788:O792"/>
    <mergeCell ref="P788:P792"/>
    <mergeCell ref="Q788:Q792"/>
    <mergeCell ref="B819:B821"/>
    <mergeCell ref="D819:D821"/>
    <mergeCell ref="E819:E821"/>
    <mergeCell ref="F819:F821"/>
    <mergeCell ref="G819:G821"/>
    <mergeCell ref="H819:H821"/>
    <mergeCell ref="I819:I821"/>
    <mergeCell ref="J819:J821"/>
    <mergeCell ref="K819:K821"/>
    <mergeCell ref="L819:L821"/>
    <mergeCell ref="M819:M821"/>
    <mergeCell ref="N819:N821"/>
    <mergeCell ref="O819:O821"/>
    <mergeCell ref="P819:P821"/>
    <mergeCell ref="Q819:Q821"/>
    <mergeCell ref="B788:B792"/>
    <mergeCell ref="D788:D792"/>
    <mergeCell ref="E788:E792"/>
    <mergeCell ref="F788:F792"/>
    <mergeCell ref="G788:G792"/>
    <mergeCell ref="H788:H792"/>
    <mergeCell ref="I788:I792"/>
    <mergeCell ref="J788:J792"/>
    <mergeCell ref="K788:K792"/>
    <mergeCell ref="M835:M838"/>
    <mergeCell ref="N835:N838"/>
    <mergeCell ref="O835:O838"/>
    <mergeCell ref="P835:P838"/>
    <mergeCell ref="Q835:Q838"/>
    <mergeCell ref="B862:B863"/>
    <mergeCell ref="D862:D863"/>
    <mergeCell ref="E862:E863"/>
    <mergeCell ref="F862:F863"/>
    <mergeCell ref="G862:G863"/>
    <mergeCell ref="H862:H863"/>
    <mergeCell ref="I862:I863"/>
    <mergeCell ref="J862:J863"/>
    <mergeCell ref="K862:K863"/>
    <mergeCell ref="L862:L863"/>
    <mergeCell ref="M862:M863"/>
    <mergeCell ref="N862:N863"/>
    <mergeCell ref="O862:O863"/>
    <mergeCell ref="P862:P863"/>
    <mergeCell ref="Q862:Q863"/>
    <mergeCell ref="B835:B838"/>
    <mergeCell ref="D835:D838"/>
    <mergeCell ref="E835:E838"/>
    <mergeCell ref="F835:F838"/>
    <mergeCell ref="G835:G838"/>
    <mergeCell ref="H835:H838"/>
    <mergeCell ref="I835:I838"/>
    <mergeCell ref="J835:J838"/>
    <mergeCell ref="K835:K838"/>
    <mergeCell ref="E871:E873"/>
    <mergeCell ref="F871:F873"/>
    <mergeCell ref="G871:G873"/>
    <mergeCell ref="H871:H873"/>
    <mergeCell ref="I871:I873"/>
    <mergeCell ref="J871:J873"/>
    <mergeCell ref="K871:K873"/>
    <mergeCell ref="L865:L867"/>
    <mergeCell ref="M865:M867"/>
    <mergeCell ref="N865:N867"/>
    <mergeCell ref="O865:O867"/>
    <mergeCell ref="P865:P867"/>
    <mergeCell ref="Q865:Q867"/>
    <mergeCell ref="B868:B870"/>
    <mergeCell ref="D868:D870"/>
    <mergeCell ref="E868:E870"/>
    <mergeCell ref="F868:F870"/>
    <mergeCell ref="G868:G870"/>
    <mergeCell ref="H868:H870"/>
    <mergeCell ref="I868:I870"/>
    <mergeCell ref="J868:J870"/>
    <mergeCell ref="K868:K870"/>
    <mergeCell ref="L868:L870"/>
    <mergeCell ref="M868:M870"/>
    <mergeCell ref="N868:N870"/>
    <mergeCell ref="O868:O870"/>
    <mergeCell ref="P868:P870"/>
    <mergeCell ref="Q868:Q870"/>
    <mergeCell ref="B865:B867"/>
    <mergeCell ref="D865:D867"/>
    <mergeCell ref="E865:E867"/>
    <mergeCell ref="F865:F867"/>
    <mergeCell ref="Q516:Q521"/>
    <mergeCell ref="G512:G515"/>
    <mergeCell ref="H512:H515"/>
    <mergeCell ref="I512:I515"/>
    <mergeCell ref="J512:J515"/>
    <mergeCell ref="K512:K515"/>
    <mergeCell ref="L512:L515"/>
    <mergeCell ref="M512:M515"/>
    <mergeCell ref="N512:N515"/>
    <mergeCell ref="O512:O515"/>
    <mergeCell ref="M871:M873"/>
    <mergeCell ref="N871:N873"/>
    <mergeCell ref="O871:O873"/>
    <mergeCell ref="P871:P873"/>
    <mergeCell ref="Q871:Q873"/>
    <mergeCell ref="B874:B875"/>
    <mergeCell ref="D874:D875"/>
    <mergeCell ref="E874:E875"/>
    <mergeCell ref="F874:F875"/>
    <mergeCell ref="G874:G875"/>
    <mergeCell ref="H874:H875"/>
    <mergeCell ref="I874:I875"/>
    <mergeCell ref="J874:J875"/>
    <mergeCell ref="K874:K875"/>
    <mergeCell ref="L874:L875"/>
    <mergeCell ref="M874:M875"/>
    <mergeCell ref="N874:N875"/>
    <mergeCell ref="O874:O875"/>
    <mergeCell ref="P874:P875"/>
    <mergeCell ref="Q874:Q875"/>
    <mergeCell ref="B871:B873"/>
    <mergeCell ref="D871:D873"/>
    <mergeCell ref="A555:A556"/>
    <mergeCell ref="B553:B554"/>
    <mergeCell ref="A553:A554"/>
    <mergeCell ref="D561:D565"/>
    <mergeCell ref="E561:E565"/>
    <mergeCell ref="F561:F565"/>
    <mergeCell ref="G561:G565"/>
    <mergeCell ref="H561:H565"/>
    <mergeCell ref="I561:I565"/>
    <mergeCell ref="J561:J565"/>
    <mergeCell ref="K561:K565"/>
    <mergeCell ref="L561:L565"/>
    <mergeCell ref="M561:M565"/>
    <mergeCell ref="N561:N565"/>
    <mergeCell ref="A525:A526"/>
    <mergeCell ref="B525:B526"/>
    <mergeCell ref="D525:D526"/>
    <mergeCell ref="E525:E526"/>
    <mergeCell ref="F525:F526"/>
    <mergeCell ref="G525:G526"/>
    <mergeCell ref="H525:H526"/>
    <mergeCell ref="I525:I526"/>
    <mergeCell ref="D553:D554"/>
    <mergeCell ref="E553:E554"/>
    <mergeCell ref="F553:F554"/>
    <mergeCell ref="G553:G554"/>
    <mergeCell ref="H553:H554"/>
    <mergeCell ref="I553:I554"/>
    <mergeCell ref="J553:J554"/>
    <mergeCell ref="K553:K554"/>
    <mergeCell ref="L553:L554"/>
    <mergeCell ref="M553:M554"/>
    <mergeCell ref="A871:A873"/>
    <mergeCell ref="A874:A875"/>
    <mergeCell ref="A705:A706"/>
    <mergeCell ref="A721:A722"/>
    <mergeCell ref="A725:A726"/>
    <mergeCell ref="A730:A731"/>
    <mergeCell ref="A742:A745"/>
    <mergeCell ref="A785:A786"/>
    <mergeCell ref="A788:A792"/>
    <mergeCell ref="A819:A821"/>
    <mergeCell ref="A835:A838"/>
    <mergeCell ref="O569:O574"/>
    <mergeCell ref="P569:P574"/>
    <mergeCell ref="Q569:Q574"/>
    <mergeCell ref="A600:A601"/>
    <mergeCell ref="A621:A622"/>
    <mergeCell ref="A629:A632"/>
    <mergeCell ref="A654:A655"/>
    <mergeCell ref="A678:A679"/>
    <mergeCell ref="A699:A700"/>
    <mergeCell ref="G569:G574"/>
    <mergeCell ref="H569:H574"/>
    <mergeCell ref="I569:I574"/>
    <mergeCell ref="J569:J574"/>
    <mergeCell ref="K569:K574"/>
    <mergeCell ref="L569:L574"/>
    <mergeCell ref="M569:M574"/>
    <mergeCell ref="N569:N574"/>
    <mergeCell ref="L871:L873"/>
    <mergeCell ref="B569:B574"/>
    <mergeCell ref="A569:A574"/>
    <mergeCell ref="B576:B577"/>
    <mergeCell ref="A862:A863"/>
    <mergeCell ref="A865:A867"/>
    <mergeCell ref="A868:A870"/>
    <mergeCell ref="O561:O565"/>
    <mergeCell ref="P561:P565"/>
    <mergeCell ref="Q561:Q565"/>
    <mergeCell ref="A576:A577"/>
    <mergeCell ref="D576:D577"/>
    <mergeCell ref="E576:E577"/>
    <mergeCell ref="F576:F577"/>
    <mergeCell ref="G576:G577"/>
    <mergeCell ref="H576:H577"/>
    <mergeCell ref="I576:I577"/>
    <mergeCell ref="J576:J577"/>
    <mergeCell ref="K576:K577"/>
    <mergeCell ref="L576:L577"/>
    <mergeCell ref="M576:M577"/>
    <mergeCell ref="N576:N577"/>
    <mergeCell ref="P576:P577"/>
    <mergeCell ref="Q576:Q577"/>
    <mergeCell ref="O576:O577"/>
    <mergeCell ref="D569:D574"/>
    <mergeCell ref="E569:E574"/>
    <mergeCell ref="F569:F574"/>
    <mergeCell ref="B561:B565"/>
    <mergeCell ref="A561:A565"/>
    <mergeCell ref="G865:G867"/>
    <mergeCell ref="H865:H867"/>
    <mergeCell ref="I865:I867"/>
    <mergeCell ref="J865:J867"/>
    <mergeCell ref="K865:K867"/>
    <mergeCell ref="L835:L838"/>
    <mergeCell ref="B1:P1"/>
    <mergeCell ref="B2:P2"/>
    <mergeCell ref="B3:P3"/>
    <mergeCell ref="D555:D556"/>
    <mergeCell ref="E555:E556"/>
    <mergeCell ref="F555:F556"/>
    <mergeCell ref="G555:G556"/>
    <mergeCell ref="H555:H556"/>
    <mergeCell ref="I555:I556"/>
    <mergeCell ref="J555:J556"/>
    <mergeCell ref="K555:K556"/>
    <mergeCell ref="L555:L556"/>
    <mergeCell ref="M555:M556"/>
    <mergeCell ref="N555:N556"/>
    <mergeCell ref="O555:O556"/>
    <mergeCell ref="P555:P556"/>
    <mergeCell ref="Q555:Q556"/>
    <mergeCell ref="K525:K526"/>
    <mergeCell ref="L525:L526"/>
    <mergeCell ref="M525:M526"/>
    <mergeCell ref="N525:N526"/>
    <mergeCell ref="O525:O526"/>
    <mergeCell ref="P525:P526"/>
    <mergeCell ref="Q525:Q526"/>
    <mergeCell ref="B555:B556"/>
    <mergeCell ref="J516:J521"/>
    <mergeCell ref="K516:K521"/>
    <mergeCell ref="L516:L521"/>
    <mergeCell ref="M516:M521"/>
    <mergeCell ref="N516:N521"/>
    <mergeCell ref="O516:O521"/>
    <mergeCell ref="P516:P521"/>
  </mergeCells>
  <printOptions horizontalCentered="1"/>
  <pageMargins left="0" right="0" top="0" bottom="0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2019-06-26T08:34:09Z</dcterms:modified>
</cp:coreProperties>
</file>